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HUUJY125\02-1 대표홈페이지\유지보수\콘텐츠 업데이트 요청\구 홈페이지 자료(통계연보, 사업체조사보고서) 게재 협조(기획조정실-4881)_180517\유지보수요청_180518\2017년 통계연보\"/>
    </mc:Choice>
  </mc:AlternateContent>
  <bookViews>
    <workbookView xWindow="0" yWindow="0" windowWidth="28800" windowHeight="11970"/>
  </bookViews>
  <sheets>
    <sheet name="ⅩⅡ 보건사회보장" sheetId="1" r:id="rId1"/>
  </sheets>
  <definedNames>
    <definedName name="_xlnm.Print_Area" localSheetId="0">'ⅩⅡ 보건사회보장'!$A$1144:$M$1179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C57" i="1"/>
  <c r="D57" i="1"/>
  <c r="E57" i="1"/>
  <c r="F57" i="1"/>
  <c r="G57" i="1"/>
  <c r="H57" i="1"/>
  <c r="I57" i="1"/>
  <c r="J57" i="1"/>
  <c r="K57" i="1"/>
  <c r="L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C159" i="1"/>
  <c r="D159" i="1"/>
  <c r="E159" i="1"/>
  <c r="F159" i="1"/>
  <c r="H159" i="1"/>
  <c r="I159" i="1"/>
  <c r="J159" i="1"/>
  <c r="K159" i="1"/>
  <c r="L159" i="1"/>
  <c r="M159" i="1"/>
  <c r="N159" i="1"/>
  <c r="O159" i="1"/>
  <c r="P159" i="1"/>
  <c r="Q159" i="1"/>
  <c r="B160" i="1"/>
  <c r="B159" i="1" s="1"/>
  <c r="G160" i="1"/>
  <c r="G159" i="1" s="1"/>
  <c r="B161" i="1"/>
  <c r="G161" i="1"/>
  <c r="B162" i="1"/>
  <c r="G162" i="1"/>
  <c r="B163" i="1"/>
  <c r="G163" i="1"/>
  <c r="B164" i="1"/>
  <c r="G164" i="1"/>
  <c r="B165" i="1"/>
  <c r="G165" i="1"/>
  <c r="B166" i="1"/>
  <c r="G166" i="1"/>
  <c r="B167" i="1"/>
  <c r="G167" i="1"/>
  <c r="B168" i="1"/>
  <c r="G168" i="1"/>
  <c r="B169" i="1"/>
  <c r="G169" i="1"/>
  <c r="B170" i="1"/>
  <c r="G170" i="1"/>
  <c r="B171" i="1"/>
  <c r="G171" i="1"/>
  <c r="B172" i="1"/>
  <c r="G172" i="1"/>
  <c r="B173" i="1"/>
  <c r="G173" i="1"/>
  <c r="B174" i="1"/>
  <c r="G174" i="1"/>
  <c r="B175" i="1"/>
  <c r="G175" i="1"/>
  <c r="B176" i="1"/>
  <c r="G176" i="1"/>
  <c r="B177" i="1"/>
  <c r="G177" i="1"/>
  <c r="B178" i="1"/>
  <c r="G178" i="1"/>
  <c r="B179" i="1"/>
  <c r="G179" i="1"/>
  <c r="B180" i="1"/>
  <c r="G180" i="1"/>
  <c r="B181" i="1"/>
  <c r="G181" i="1"/>
  <c r="B182" i="1"/>
  <c r="G182" i="1"/>
  <c r="M198" i="1"/>
  <c r="D199" i="1"/>
  <c r="E199" i="1"/>
  <c r="F199" i="1"/>
  <c r="G199" i="1"/>
  <c r="C199" i="1" s="1"/>
  <c r="H199" i="1"/>
  <c r="I199" i="1"/>
  <c r="J199" i="1"/>
  <c r="V199" i="1"/>
  <c r="B200" i="1"/>
  <c r="C200" i="1"/>
  <c r="V200" i="1"/>
  <c r="C201" i="1"/>
  <c r="B201" i="1" s="1"/>
  <c r="V201" i="1"/>
  <c r="C202" i="1"/>
  <c r="V202" i="1"/>
  <c r="C203" i="1"/>
  <c r="B203" i="1" s="1"/>
  <c r="V203" i="1"/>
  <c r="C204" i="1"/>
  <c r="V204" i="1"/>
  <c r="B204" i="1" s="1"/>
  <c r="C205" i="1"/>
  <c r="B205" i="1" s="1"/>
  <c r="V205" i="1"/>
  <c r="B206" i="1"/>
  <c r="C206" i="1"/>
  <c r="V206" i="1"/>
  <c r="C207" i="1"/>
  <c r="V207" i="1"/>
  <c r="C208" i="1"/>
  <c r="V208" i="1"/>
  <c r="B208" i="1" s="1"/>
  <c r="B209" i="1"/>
  <c r="C209" i="1"/>
  <c r="V209" i="1"/>
  <c r="C210" i="1"/>
  <c r="B210" i="1" s="1"/>
  <c r="V210" i="1"/>
  <c r="C211" i="1"/>
  <c r="V211" i="1"/>
  <c r="B212" i="1"/>
  <c r="C212" i="1"/>
  <c r="V212" i="1"/>
  <c r="C213" i="1"/>
  <c r="B213" i="1" s="1"/>
  <c r="V213" i="1"/>
  <c r="C214" i="1"/>
  <c r="B214" i="1" s="1"/>
  <c r="V214" i="1"/>
  <c r="C215" i="1"/>
  <c r="V215" i="1"/>
  <c r="B216" i="1"/>
  <c r="C216" i="1"/>
  <c r="V216" i="1"/>
  <c r="C217" i="1"/>
  <c r="B217" i="1" s="1"/>
  <c r="V217" i="1"/>
  <c r="C218" i="1"/>
  <c r="B218" i="1" s="1"/>
  <c r="V218" i="1"/>
  <c r="C219" i="1"/>
  <c r="B219" i="1" s="1"/>
  <c r="V219" i="1"/>
  <c r="C220" i="1"/>
  <c r="V220" i="1"/>
  <c r="B220" i="1" s="1"/>
  <c r="C221" i="1"/>
  <c r="B221" i="1" s="1"/>
  <c r="V221" i="1"/>
  <c r="B222" i="1"/>
  <c r="C222" i="1"/>
  <c r="V222" i="1"/>
  <c r="D241" i="1"/>
  <c r="E241" i="1"/>
  <c r="F241" i="1"/>
  <c r="H241" i="1"/>
  <c r="G241" i="1" s="1"/>
  <c r="I241" i="1"/>
  <c r="J241" i="1"/>
  <c r="K241" i="1"/>
  <c r="L241" i="1"/>
  <c r="M241" i="1"/>
  <c r="N241" i="1"/>
  <c r="O241" i="1"/>
  <c r="P241" i="1"/>
  <c r="Q241" i="1"/>
  <c r="R241" i="1"/>
  <c r="S241" i="1"/>
  <c r="B242" i="1"/>
  <c r="C242" i="1"/>
  <c r="P242" i="1"/>
  <c r="C243" i="1"/>
  <c r="G243" i="1"/>
  <c r="P243" i="1"/>
  <c r="C244" i="1"/>
  <c r="B244" i="1" s="1"/>
  <c r="P244" i="1"/>
  <c r="G245" i="1"/>
  <c r="C245" i="1" s="1"/>
  <c r="B245" i="1" s="1"/>
  <c r="P245" i="1"/>
  <c r="G246" i="1"/>
  <c r="C246" i="1" s="1"/>
  <c r="B246" i="1" s="1"/>
  <c r="P246" i="1"/>
  <c r="C247" i="1"/>
  <c r="B247" i="1" s="1"/>
  <c r="G247" i="1"/>
  <c r="P247" i="1"/>
  <c r="G248" i="1"/>
  <c r="C248" i="1" s="1"/>
  <c r="B248" i="1" s="1"/>
  <c r="P248" i="1"/>
  <c r="G249" i="1"/>
  <c r="C249" i="1" s="1"/>
  <c r="B249" i="1" s="1"/>
  <c r="P249" i="1"/>
  <c r="G250" i="1"/>
  <c r="C250" i="1" s="1"/>
  <c r="B250" i="1" s="1"/>
  <c r="P250" i="1"/>
  <c r="C251" i="1"/>
  <c r="B251" i="1" s="1"/>
  <c r="G251" i="1"/>
  <c r="P251" i="1"/>
  <c r="G252" i="1"/>
  <c r="C252" i="1" s="1"/>
  <c r="B252" i="1" s="1"/>
  <c r="P252" i="1"/>
  <c r="G253" i="1"/>
  <c r="C253" i="1" s="1"/>
  <c r="B253" i="1" s="1"/>
  <c r="P253" i="1"/>
  <c r="G254" i="1"/>
  <c r="C254" i="1" s="1"/>
  <c r="B254" i="1" s="1"/>
  <c r="P254" i="1"/>
  <c r="C255" i="1"/>
  <c r="B255" i="1" s="1"/>
  <c r="G255" i="1"/>
  <c r="P255" i="1"/>
  <c r="G256" i="1"/>
  <c r="C256" i="1" s="1"/>
  <c r="B256" i="1" s="1"/>
  <c r="P256" i="1"/>
  <c r="G257" i="1"/>
  <c r="C257" i="1" s="1"/>
  <c r="B257" i="1" s="1"/>
  <c r="P257" i="1"/>
  <c r="G258" i="1"/>
  <c r="C258" i="1" s="1"/>
  <c r="B258" i="1" s="1"/>
  <c r="P258" i="1"/>
  <c r="C259" i="1"/>
  <c r="B259" i="1" s="1"/>
  <c r="G259" i="1"/>
  <c r="P259" i="1"/>
  <c r="G260" i="1"/>
  <c r="C260" i="1" s="1"/>
  <c r="B260" i="1" s="1"/>
  <c r="P260" i="1"/>
  <c r="G261" i="1"/>
  <c r="C261" i="1" s="1"/>
  <c r="B261" i="1" s="1"/>
  <c r="P261" i="1"/>
  <c r="G262" i="1"/>
  <c r="C262" i="1" s="1"/>
  <c r="B262" i="1" s="1"/>
  <c r="P262" i="1"/>
  <c r="C263" i="1"/>
  <c r="B263" i="1" s="1"/>
  <c r="G263" i="1"/>
  <c r="P263" i="1"/>
  <c r="G264" i="1"/>
  <c r="C264" i="1" s="1"/>
  <c r="B264" i="1" s="1"/>
  <c r="P264" i="1"/>
  <c r="B365" i="1"/>
  <c r="C365" i="1"/>
  <c r="D365" i="1"/>
  <c r="E365" i="1"/>
  <c r="B528" i="1"/>
  <c r="C528" i="1"/>
  <c r="E528" i="1"/>
  <c r="F528" i="1"/>
  <c r="G528" i="1"/>
  <c r="H528" i="1"/>
  <c r="D533" i="1"/>
  <c r="D540" i="1"/>
  <c r="D547" i="1"/>
  <c r="D548" i="1"/>
  <c r="D528" i="1" s="1"/>
  <c r="B568" i="1"/>
  <c r="C568" i="1"/>
  <c r="D568" i="1"/>
  <c r="E568" i="1"/>
  <c r="F568" i="1"/>
  <c r="G568" i="1"/>
  <c r="H568" i="1"/>
  <c r="I568" i="1"/>
  <c r="J568" i="1"/>
  <c r="K568" i="1"/>
  <c r="L568" i="1"/>
  <c r="M568" i="1"/>
  <c r="N568" i="1"/>
  <c r="O568" i="1"/>
  <c r="P568" i="1"/>
  <c r="Q568" i="1"/>
  <c r="R568" i="1"/>
  <c r="S568" i="1"/>
  <c r="T568" i="1"/>
  <c r="U568" i="1"/>
  <c r="V568" i="1"/>
  <c r="W568" i="1"/>
  <c r="X568" i="1"/>
  <c r="Y568" i="1"/>
  <c r="Z568" i="1"/>
  <c r="AA568" i="1"/>
  <c r="AB568" i="1"/>
  <c r="AC568" i="1"/>
  <c r="AD568" i="1"/>
  <c r="AE568" i="1"/>
  <c r="AF568" i="1"/>
  <c r="AG568" i="1"/>
  <c r="M605" i="1"/>
  <c r="Q605" i="1"/>
  <c r="R605" i="1"/>
  <c r="V605" i="1"/>
  <c r="B607" i="1"/>
  <c r="C607" i="1"/>
  <c r="L607" i="1"/>
  <c r="O607" i="1"/>
  <c r="T607" i="1"/>
  <c r="T605" i="1" s="1"/>
  <c r="W607" i="1"/>
  <c r="J608" i="1"/>
  <c r="J605" i="1" s="1"/>
  <c r="K608" i="1"/>
  <c r="K605" i="1" s="1"/>
  <c r="M608" i="1"/>
  <c r="N608" i="1"/>
  <c r="N605" i="1" s="1"/>
  <c r="P608" i="1"/>
  <c r="P605" i="1" s="1"/>
  <c r="Q608" i="1"/>
  <c r="R608" i="1"/>
  <c r="S608" i="1"/>
  <c r="S605" i="1" s="1"/>
  <c r="U608" i="1"/>
  <c r="U605" i="1" s="1"/>
  <c r="V608" i="1"/>
  <c r="X608" i="1"/>
  <c r="X605" i="1" s="1"/>
  <c r="Y608" i="1"/>
  <c r="Y605" i="1" s="1"/>
  <c r="B609" i="1"/>
  <c r="C609" i="1"/>
  <c r="E609" i="1"/>
  <c r="F609" i="1"/>
  <c r="T609" i="1"/>
  <c r="T608" i="1" s="1"/>
  <c r="W609" i="1"/>
  <c r="G609" i="1" s="1"/>
  <c r="B610" i="1"/>
  <c r="C610" i="1"/>
  <c r="E610" i="1"/>
  <c r="F610" i="1"/>
  <c r="H610" i="1"/>
  <c r="H608" i="1" s="1"/>
  <c r="H605" i="1" s="1"/>
  <c r="I610" i="1"/>
  <c r="L610" i="1"/>
  <c r="O610" i="1"/>
  <c r="T610" i="1"/>
  <c r="W610" i="1"/>
  <c r="B611" i="1"/>
  <c r="C611" i="1"/>
  <c r="E611" i="1"/>
  <c r="F611" i="1"/>
  <c r="H611" i="1"/>
  <c r="I611" i="1"/>
  <c r="L611" i="1"/>
  <c r="D611" i="1" s="1"/>
  <c r="O611" i="1"/>
  <c r="G611" i="1" s="1"/>
  <c r="T611" i="1"/>
  <c r="W611" i="1"/>
  <c r="B612" i="1"/>
  <c r="C612" i="1"/>
  <c r="E612" i="1"/>
  <c r="F612" i="1"/>
  <c r="H612" i="1"/>
  <c r="I612" i="1"/>
  <c r="L612" i="1"/>
  <c r="D612" i="1" s="1"/>
  <c r="O612" i="1"/>
  <c r="G612" i="1" s="1"/>
  <c r="T612" i="1"/>
  <c r="W612" i="1"/>
  <c r="B613" i="1"/>
  <c r="C613" i="1"/>
  <c r="E613" i="1"/>
  <c r="F613" i="1"/>
  <c r="H613" i="1"/>
  <c r="I613" i="1"/>
  <c r="L613" i="1"/>
  <c r="D613" i="1" s="1"/>
  <c r="O613" i="1"/>
  <c r="G613" i="1" s="1"/>
  <c r="T613" i="1"/>
  <c r="W613" i="1"/>
  <c r="B614" i="1"/>
  <c r="C614" i="1"/>
  <c r="E614" i="1"/>
  <c r="F614" i="1"/>
  <c r="H614" i="1"/>
  <c r="I614" i="1"/>
  <c r="L614" i="1"/>
  <c r="D614" i="1" s="1"/>
  <c r="O614" i="1"/>
  <c r="G614" i="1" s="1"/>
  <c r="T614" i="1"/>
  <c r="W614" i="1"/>
  <c r="B615" i="1"/>
  <c r="C615" i="1"/>
  <c r="E615" i="1"/>
  <c r="F615" i="1"/>
  <c r="H615" i="1"/>
  <c r="I615" i="1"/>
  <c r="L615" i="1"/>
  <c r="D615" i="1" s="1"/>
  <c r="O615" i="1"/>
  <c r="G615" i="1" s="1"/>
  <c r="T615" i="1"/>
  <c r="W615" i="1"/>
  <c r="B616" i="1"/>
  <c r="C616" i="1"/>
  <c r="E616" i="1"/>
  <c r="F616" i="1"/>
  <c r="H616" i="1"/>
  <c r="I616" i="1"/>
  <c r="L616" i="1"/>
  <c r="D616" i="1" s="1"/>
  <c r="O616" i="1"/>
  <c r="G616" i="1" s="1"/>
  <c r="T616" i="1"/>
  <c r="W616" i="1"/>
  <c r="B617" i="1"/>
  <c r="C617" i="1"/>
  <c r="E617" i="1"/>
  <c r="F617" i="1"/>
  <c r="H617" i="1"/>
  <c r="I617" i="1"/>
  <c r="L617" i="1"/>
  <c r="D617" i="1" s="1"/>
  <c r="O617" i="1"/>
  <c r="G617" i="1" s="1"/>
  <c r="T617" i="1"/>
  <c r="W617" i="1"/>
  <c r="B618" i="1"/>
  <c r="C618" i="1"/>
  <c r="E618" i="1"/>
  <c r="F618" i="1"/>
  <c r="H618" i="1"/>
  <c r="I618" i="1"/>
  <c r="L618" i="1"/>
  <c r="D618" i="1" s="1"/>
  <c r="O618" i="1"/>
  <c r="G618" i="1" s="1"/>
  <c r="T618" i="1"/>
  <c r="W618" i="1"/>
  <c r="B619" i="1"/>
  <c r="C619" i="1"/>
  <c r="E619" i="1"/>
  <c r="F619" i="1"/>
  <c r="H619" i="1"/>
  <c r="I619" i="1"/>
  <c r="L619" i="1"/>
  <c r="D619" i="1" s="1"/>
  <c r="O619" i="1"/>
  <c r="G619" i="1" s="1"/>
  <c r="T619" i="1"/>
  <c r="W619" i="1"/>
  <c r="B620" i="1"/>
  <c r="C620" i="1"/>
  <c r="E620" i="1"/>
  <c r="F620" i="1"/>
  <c r="H620" i="1"/>
  <c r="I620" i="1"/>
  <c r="L620" i="1"/>
  <c r="D620" i="1" s="1"/>
  <c r="O620" i="1"/>
  <c r="T620" i="1"/>
  <c r="W620" i="1"/>
  <c r="B621" i="1"/>
  <c r="C621" i="1"/>
  <c r="E621" i="1"/>
  <c r="F621" i="1"/>
  <c r="H621" i="1"/>
  <c r="I621" i="1"/>
  <c r="L621" i="1"/>
  <c r="D621" i="1" s="1"/>
  <c r="O621" i="1"/>
  <c r="G621" i="1" s="1"/>
  <c r="T621" i="1"/>
  <c r="W621" i="1"/>
  <c r="B622" i="1"/>
  <c r="C622" i="1"/>
  <c r="E622" i="1"/>
  <c r="F622" i="1"/>
  <c r="H622" i="1"/>
  <c r="I622" i="1"/>
  <c r="L622" i="1"/>
  <c r="D622" i="1" s="1"/>
  <c r="O622" i="1"/>
  <c r="G622" i="1" s="1"/>
  <c r="T622" i="1"/>
  <c r="W622" i="1"/>
  <c r="B623" i="1"/>
  <c r="C623" i="1"/>
  <c r="E623" i="1"/>
  <c r="F623" i="1"/>
  <c r="H623" i="1"/>
  <c r="I623" i="1"/>
  <c r="L623" i="1"/>
  <c r="D623" i="1" s="1"/>
  <c r="O623" i="1"/>
  <c r="G623" i="1" s="1"/>
  <c r="T623" i="1"/>
  <c r="W623" i="1"/>
  <c r="B624" i="1"/>
  <c r="C624" i="1"/>
  <c r="E624" i="1"/>
  <c r="F624" i="1"/>
  <c r="H624" i="1"/>
  <c r="I624" i="1"/>
  <c r="L624" i="1"/>
  <c r="D624" i="1" s="1"/>
  <c r="O624" i="1"/>
  <c r="T624" i="1"/>
  <c r="W624" i="1"/>
  <c r="B625" i="1"/>
  <c r="C625" i="1"/>
  <c r="E625" i="1"/>
  <c r="F625" i="1"/>
  <c r="H625" i="1"/>
  <c r="I625" i="1"/>
  <c r="L625" i="1"/>
  <c r="D625" i="1" s="1"/>
  <c r="O625" i="1"/>
  <c r="G625" i="1" s="1"/>
  <c r="T625" i="1"/>
  <c r="W625" i="1"/>
  <c r="B626" i="1"/>
  <c r="C626" i="1"/>
  <c r="E626" i="1"/>
  <c r="F626" i="1"/>
  <c r="H626" i="1"/>
  <c r="I626" i="1"/>
  <c r="L626" i="1"/>
  <c r="D626" i="1" s="1"/>
  <c r="O626" i="1"/>
  <c r="G626" i="1" s="1"/>
  <c r="T626" i="1"/>
  <c r="W626" i="1"/>
  <c r="B627" i="1"/>
  <c r="C627" i="1"/>
  <c r="E627" i="1"/>
  <c r="F627" i="1"/>
  <c r="H627" i="1"/>
  <c r="I627" i="1"/>
  <c r="L627" i="1"/>
  <c r="D627" i="1" s="1"/>
  <c r="O627" i="1"/>
  <c r="G627" i="1" s="1"/>
  <c r="T627" i="1"/>
  <c r="W627" i="1"/>
  <c r="B628" i="1"/>
  <c r="C628" i="1"/>
  <c r="E628" i="1"/>
  <c r="F628" i="1"/>
  <c r="H628" i="1"/>
  <c r="I628" i="1"/>
  <c r="L628" i="1"/>
  <c r="D628" i="1" s="1"/>
  <c r="O628" i="1"/>
  <c r="G628" i="1" s="1"/>
  <c r="T628" i="1"/>
  <c r="W628" i="1"/>
  <c r="B629" i="1"/>
  <c r="C629" i="1"/>
  <c r="E629" i="1"/>
  <c r="F629" i="1"/>
  <c r="H629" i="1"/>
  <c r="I629" i="1"/>
  <c r="L629" i="1"/>
  <c r="D629" i="1" s="1"/>
  <c r="O629" i="1"/>
  <c r="G629" i="1" s="1"/>
  <c r="T629" i="1"/>
  <c r="W629" i="1"/>
  <c r="B630" i="1"/>
  <c r="C630" i="1"/>
  <c r="E630" i="1"/>
  <c r="F630" i="1"/>
  <c r="H630" i="1"/>
  <c r="I630" i="1"/>
  <c r="L630" i="1"/>
  <c r="D630" i="1" s="1"/>
  <c r="O630" i="1"/>
  <c r="G630" i="1" s="1"/>
  <c r="T630" i="1"/>
  <c r="W630" i="1"/>
  <c r="B631" i="1"/>
  <c r="C631" i="1"/>
  <c r="E631" i="1"/>
  <c r="F631" i="1"/>
  <c r="H631" i="1"/>
  <c r="I631" i="1"/>
  <c r="L631" i="1"/>
  <c r="D631" i="1" s="1"/>
  <c r="O631" i="1"/>
  <c r="G631" i="1" s="1"/>
  <c r="T631" i="1"/>
  <c r="W631" i="1"/>
  <c r="B647" i="1"/>
  <c r="C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B648" i="1"/>
  <c r="C648" i="1"/>
  <c r="D648" i="1"/>
  <c r="D647" i="1" s="1"/>
  <c r="E648" i="1"/>
  <c r="E647" i="1" s="1"/>
  <c r="B649" i="1"/>
  <c r="C649" i="1"/>
  <c r="D649" i="1"/>
  <c r="E649" i="1"/>
  <c r="B650" i="1"/>
  <c r="C650" i="1"/>
  <c r="D650" i="1"/>
  <c r="E650" i="1"/>
  <c r="B651" i="1"/>
  <c r="C651" i="1"/>
  <c r="D651" i="1"/>
  <c r="E651" i="1"/>
  <c r="B652" i="1"/>
  <c r="C652" i="1"/>
  <c r="D652" i="1"/>
  <c r="E652" i="1"/>
  <c r="B653" i="1"/>
  <c r="C653" i="1"/>
  <c r="D653" i="1"/>
  <c r="E653" i="1"/>
  <c r="B654" i="1"/>
  <c r="C654" i="1"/>
  <c r="D654" i="1"/>
  <c r="E654" i="1"/>
  <c r="B655" i="1"/>
  <c r="C655" i="1"/>
  <c r="D655" i="1"/>
  <c r="E655" i="1"/>
  <c r="B656" i="1"/>
  <c r="C656" i="1"/>
  <c r="D656" i="1"/>
  <c r="E656" i="1"/>
  <c r="B657" i="1"/>
  <c r="C657" i="1"/>
  <c r="D657" i="1"/>
  <c r="E657" i="1"/>
  <c r="B658" i="1"/>
  <c r="C658" i="1"/>
  <c r="D658" i="1"/>
  <c r="E658" i="1"/>
  <c r="B659" i="1"/>
  <c r="C659" i="1"/>
  <c r="D659" i="1"/>
  <c r="E659" i="1"/>
  <c r="B660" i="1"/>
  <c r="C660" i="1"/>
  <c r="D660" i="1"/>
  <c r="E660" i="1"/>
  <c r="B661" i="1"/>
  <c r="C661" i="1"/>
  <c r="D661" i="1"/>
  <c r="E661" i="1"/>
  <c r="B662" i="1"/>
  <c r="C662" i="1"/>
  <c r="D662" i="1"/>
  <c r="E662" i="1"/>
  <c r="B663" i="1"/>
  <c r="C663" i="1"/>
  <c r="D663" i="1"/>
  <c r="E663" i="1"/>
  <c r="B664" i="1"/>
  <c r="C664" i="1"/>
  <c r="D664" i="1"/>
  <c r="E664" i="1"/>
  <c r="B665" i="1"/>
  <c r="C665" i="1"/>
  <c r="D665" i="1"/>
  <c r="E665" i="1"/>
  <c r="B666" i="1"/>
  <c r="C666" i="1"/>
  <c r="D666" i="1"/>
  <c r="E666" i="1"/>
  <c r="B667" i="1"/>
  <c r="C667" i="1"/>
  <c r="D667" i="1"/>
  <c r="E667" i="1"/>
  <c r="B668" i="1"/>
  <c r="C668" i="1"/>
  <c r="D668" i="1"/>
  <c r="E668" i="1"/>
  <c r="B669" i="1"/>
  <c r="C669" i="1"/>
  <c r="D669" i="1"/>
  <c r="E669" i="1"/>
  <c r="B670" i="1"/>
  <c r="C670" i="1"/>
  <c r="D670" i="1"/>
  <c r="E670" i="1"/>
  <c r="B688" i="1"/>
  <c r="C688" i="1"/>
  <c r="D688" i="1"/>
  <c r="E688" i="1"/>
  <c r="F688" i="1"/>
  <c r="G688" i="1"/>
  <c r="H688" i="1"/>
  <c r="I688" i="1"/>
  <c r="J688" i="1"/>
  <c r="K688" i="1"/>
  <c r="L688" i="1"/>
  <c r="B729" i="1"/>
  <c r="H729" i="1" s="1"/>
  <c r="C729" i="1"/>
  <c r="D729" i="1"/>
  <c r="E729" i="1"/>
  <c r="F729" i="1"/>
  <c r="I729" i="1" s="1"/>
  <c r="G729" i="1"/>
  <c r="J729" i="1"/>
  <c r="B800" i="1"/>
  <c r="C800" i="1"/>
  <c r="D800" i="1"/>
  <c r="E800" i="1"/>
  <c r="F800" i="1"/>
  <c r="G800" i="1"/>
  <c r="H800" i="1"/>
  <c r="I800" i="1"/>
  <c r="J800" i="1"/>
  <c r="K800" i="1"/>
  <c r="L800" i="1"/>
  <c r="M800" i="1"/>
  <c r="N800" i="1"/>
  <c r="O800" i="1"/>
  <c r="P800" i="1"/>
  <c r="Q800" i="1"/>
  <c r="R800" i="1"/>
  <c r="S800" i="1"/>
  <c r="C868" i="1"/>
  <c r="D868" i="1"/>
  <c r="E868" i="1"/>
  <c r="K868" i="1"/>
  <c r="O868" i="1"/>
  <c r="P868" i="1"/>
  <c r="S868" i="1"/>
  <c r="T868" i="1"/>
  <c r="U868" i="1"/>
  <c r="B871" i="1"/>
  <c r="B868" i="1" s="1"/>
  <c r="C871" i="1"/>
  <c r="D871" i="1"/>
  <c r="E871" i="1"/>
  <c r="F871" i="1"/>
  <c r="F868" i="1" s="1"/>
  <c r="G871" i="1"/>
  <c r="G868" i="1" s="1"/>
  <c r="H871" i="1"/>
  <c r="H868" i="1" s="1"/>
  <c r="I871" i="1"/>
  <c r="I868" i="1" s="1"/>
  <c r="J871" i="1"/>
  <c r="J868" i="1" s="1"/>
  <c r="K871" i="1"/>
  <c r="L871" i="1"/>
  <c r="L868" i="1" s="1"/>
  <c r="M871" i="1"/>
  <c r="M868" i="1" s="1"/>
  <c r="N871" i="1"/>
  <c r="N868" i="1" s="1"/>
  <c r="O871" i="1"/>
  <c r="P871" i="1"/>
  <c r="Q871" i="1"/>
  <c r="Q868" i="1" s="1"/>
  <c r="R871" i="1"/>
  <c r="R868" i="1" s="1"/>
  <c r="S871" i="1"/>
  <c r="T871" i="1"/>
  <c r="U871" i="1"/>
  <c r="V871" i="1"/>
  <c r="V868" i="1" s="1"/>
  <c r="W871" i="1"/>
  <c r="W868" i="1" s="1"/>
  <c r="X871" i="1"/>
  <c r="X868" i="1" s="1"/>
  <c r="Y871" i="1"/>
  <c r="Y868" i="1" s="1"/>
  <c r="B940" i="1"/>
  <c r="C940" i="1"/>
  <c r="D940" i="1"/>
  <c r="E940" i="1"/>
  <c r="F940" i="1"/>
  <c r="G940" i="1"/>
  <c r="H940" i="1"/>
  <c r="I940" i="1"/>
  <c r="B999" i="1"/>
  <c r="C999" i="1"/>
  <c r="D999" i="1"/>
  <c r="E999" i="1"/>
  <c r="F999" i="1"/>
  <c r="G999" i="1"/>
  <c r="H999" i="1"/>
  <c r="I999" i="1"/>
  <c r="J999" i="1"/>
  <c r="K999" i="1"/>
  <c r="L999" i="1"/>
  <c r="M999" i="1"/>
  <c r="B1034" i="1"/>
  <c r="B1035" i="1"/>
  <c r="B1036" i="1"/>
  <c r="B1045" i="1"/>
  <c r="B1047" i="1"/>
  <c r="C1063" i="1"/>
  <c r="D1063" i="1"/>
  <c r="E1063" i="1"/>
  <c r="F1063" i="1"/>
  <c r="G1063" i="1"/>
  <c r="H1063" i="1"/>
  <c r="I1063" i="1"/>
  <c r="K1063" i="1"/>
  <c r="L1063" i="1"/>
  <c r="Q1063" i="1"/>
  <c r="R1063" i="1"/>
  <c r="B1064" i="1"/>
  <c r="J1064" i="1"/>
  <c r="O1064" i="1"/>
  <c r="B1065" i="1"/>
  <c r="J1065" i="1"/>
  <c r="N1065" i="1"/>
  <c r="O1065" i="1"/>
  <c r="S1065" i="1"/>
  <c r="B1066" i="1"/>
  <c r="J1066" i="1"/>
  <c r="O1066" i="1"/>
  <c r="B1067" i="1"/>
  <c r="J1067" i="1"/>
  <c r="O1067" i="1"/>
  <c r="P1067" i="1"/>
  <c r="S1067" i="1"/>
  <c r="B1068" i="1"/>
  <c r="J1068" i="1"/>
  <c r="M1068" i="1"/>
  <c r="O1068" i="1"/>
  <c r="S1068" i="1"/>
  <c r="B1069" i="1"/>
  <c r="J1069" i="1"/>
  <c r="N1069" i="1"/>
  <c r="O1069" i="1"/>
  <c r="B1070" i="1"/>
  <c r="J1070" i="1"/>
  <c r="M1070" i="1"/>
  <c r="O1070" i="1"/>
  <c r="B1071" i="1"/>
  <c r="J1071" i="1"/>
  <c r="N1071" i="1"/>
  <c r="O1071" i="1"/>
  <c r="S1071" i="1"/>
  <c r="B1072" i="1"/>
  <c r="J1072" i="1"/>
  <c r="O1072" i="1"/>
  <c r="P1072" i="1"/>
  <c r="B1073" i="1"/>
  <c r="J1073" i="1"/>
  <c r="N1073" i="1"/>
  <c r="O1073" i="1"/>
  <c r="S1073" i="1"/>
  <c r="B1074" i="1"/>
  <c r="J1074" i="1"/>
  <c r="O1074" i="1"/>
  <c r="B1075" i="1"/>
  <c r="J1075" i="1"/>
  <c r="N1075" i="1"/>
  <c r="O1075" i="1"/>
  <c r="S1075" i="1"/>
  <c r="B1076" i="1"/>
  <c r="J1076" i="1"/>
  <c r="N1076" i="1"/>
  <c r="O1076" i="1"/>
  <c r="B1077" i="1"/>
  <c r="J1077" i="1"/>
  <c r="N1077" i="1"/>
  <c r="O1077" i="1"/>
  <c r="S1077" i="1"/>
  <c r="B1078" i="1"/>
  <c r="J1078" i="1"/>
  <c r="M1078" i="1"/>
  <c r="N1078" i="1"/>
  <c r="O1078" i="1"/>
  <c r="S1078" i="1"/>
  <c r="B1079" i="1"/>
  <c r="J1079" i="1"/>
  <c r="M1079" i="1"/>
  <c r="O1079" i="1"/>
  <c r="S1079" i="1"/>
  <c r="B1080" i="1"/>
  <c r="J1080" i="1"/>
  <c r="N1080" i="1"/>
  <c r="O1080" i="1"/>
  <c r="S1080" i="1"/>
  <c r="B1081" i="1"/>
  <c r="J1081" i="1"/>
  <c r="M1081" i="1"/>
  <c r="N1081" i="1"/>
  <c r="O1081" i="1"/>
  <c r="B1082" i="1"/>
  <c r="J1082" i="1"/>
  <c r="N1082" i="1"/>
  <c r="O1082" i="1"/>
  <c r="S1082" i="1"/>
  <c r="B1083" i="1"/>
  <c r="J1083" i="1"/>
  <c r="N1083" i="1"/>
  <c r="O1083" i="1"/>
  <c r="P1083" i="1"/>
  <c r="S1083" i="1"/>
  <c r="B1084" i="1"/>
  <c r="J1084" i="1"/>
  <c r="N1084" i="1"/>
  <c r="N1063" i="1" s="1"/>
  <c r="O1084" i="1"/>
  <c r="S1084" i="1"/>
  <c r="B1085" i="1"/>
  <c r="J1085" i="1"/>
  <c r="O1085" i="1"/>
  <c r="S1085" i="1"/>
  <c r="B1086" i="1"/>
  <c r="J1086" i="1"/>
  <c r="N1086" i="1"/>
  <c r="O1086" i="1"/>
  <c r="S1086" i="1"/>
  <c r="L1112" i="1"/>
  <c r="K1112" i="1" s="1"/>
  <c r="J1112" i="1" s="1"/>
  <c r="I1112" i="1" s="1"/>
  <c r="H1112" i="1" s="1"/>
  <c r="G1112" i="1" s="1"/>
  <c r="M1112" i="1"/>
  <c r="L1113" i="1"/>
  <c r="K1113" i="1" s="1"/>
  <c r="J1113" i="1" s="1"/>
  <c r="I1113" i="1" s="1"/>
  <c r="H1113" i="1" s="1"/>
  <c r="G1113" i="1" s="1"/>
  <c r="M1113" i="1"/>
  <c r="D1118" i="1"/>
  <c r="E1118" i="1"/>
  <c r="F1118" i="1"/>
  <c r="G1118" i="1"/>
  <c r="L1118" i="1"/>
  <c r="M1118" i="1"/>
  <c r="C1119" i="1"/>
  <c r="C1118" i="1" s="1"/>
  <c r="D1119" i="1"/>
  <c r="K1119" i="1"/>
  <c r="C1120" i="1"/>
  <c r="B1120" i="1" s="1"/>
  <c r="D1120" i="1"/>
  <c r="K1120" i="1"/>
  <c r="C1121" i="1"/>
  <c r="B1121" i="1" s="1"/>
  <c r="D1121" i="1"/>
  <c r="K1121" i="1"/>
  <c r="C1122" i="1"/>
  <c r="B1122" i="1" s="1"/>
  <c r="D1122" i="1"/>
  <c r="K1122" i="1"/>
  <c r="C1123" i="1"/>
  <c r="B1123" i="1" s="1"/>
  <c r="D1123" i="1"/>
  <c r="K1123" i="1"/>
  <c r="C1124" i="1"/>
  <c r="B1124" i="1" s="1"/>
  <c r="D1124" i="1"/>
  <c r="K1124" i="1"/>
  <c r="C1125" i="1"/>
  <c r="B1125" i="1" s="1"/>
  <c r="D1125" i="1"/>
  <c r="K1125" i="1"/>
  <c r="C1126" i="1"/>
  <c r="B1126" i="1" s="1"/>
  <c r="D1126" i="1"/>
  <c r="K1126" i="1"/>
  <c r="C1127" i="1"/>
  <c r="B1127" i="1" s="1"/>
  <c r="D1127" i="1"/>
  <c r="K1127" i="1"/>
  <c r="C1128" i="1"/>
  <c r="B1128" i="1" s="1"/>
  <c r="D1128" i="1"/>
  <c r="K1128" i="1"/>
  <c r="C1129" i="1"/>
  <c r="B1129" i="1" s="1"/>
  <c r="D1129" i="1"/>
  <c r="K1129" i="1"/>
  <c r="C1130" i="1"/>
  <c r="B1130" i="1" s="1"/>
  <c r="D1130" i="1"/>
  <c r="K1130" i="1"/>
  <c r="C1131" i="1"/>
  <c r="B1131" i="1" s="1"/>
  <c r="D1131" i="1"/>
  <c r="K1131" i="1"/>
  <c r="C1132" i="1"/>
  <c r="B1132" i="1" s="1"/>
  <c r="D1132" i="1"/>
  <c r="K1132" i="1"/>
  <c r="C1133" i="1"/>
  <c r="B1133" i="1" s="1"/>
  <c r="D1133" i="1"/>
  <c r="K1133" i="1"/>
  <c r="C1134" i="1"/>
  <c r="B1134" i="1" s="1"/>
  <c r="D1134" i="1"/>
  <c r="K1134" i="1"/>
  <c r="C1135" i="1"/>
  <c r="B1135" i="1" s="1"/>
  <c r="D1135" i="1"/>
  <c r="K1135" i="1"/>
  <c r="C1136" i="1"/>
  <c r="B1136" i="1" s="1"/>
  <c r="D1136" i="1"/>
  <c r="K1136" i="1"/>
  <c r="C1137" i="1"/>
  <c r="B1137" i="1" s="1"/>
  <c r="D1137" i="1"/>
  <c r="K1137" i="1"/>
  <c r="C1138" i="1"/>
  <c r="B1138" i="1" s="1"/>
  <c r="D1138" i="1"/>
  <c r="K1138" i="1"/>
  <c r="C1139" i="1"/>
  <c r="B1139" i="1" s="1"/>
  <c r="D1139" i="1"/>
  <c r="K1139" i="1"/>
  <c r="C1140" i="1"/>
  <c r="B1140" i="1" s="1"/>
  <c r="D1140" i="1"/>
  <c r="K1140" i="1"/>
  <c r="C1141" i="1"/>
  <c r="B1141" i="1" s="1"/>
  <c r="D1141" i="1"/>
  <c r="K1141" i="1"/>
  <c r="F1149" i="1"/>
  <c r="K1149" i="1"/>
  <c r="J1149" i="1" s="1"/>
  <c r="I1149" i="1" s="1"/>
  <c r="H1149" i="1" s="1"/>
  <c r="G1149" i="1" s="1"/>
  <c r="D1149" i="1" s="1"/>
  <c r="M1149" i="1"/>
  <c r="L1149" i="1" s="1"/>
  <c r="J1150" i="1"/>
  <c r="I1150" i="1" s="1"/>
  <c r="H1150" i="1" s="1"/>
  <c r="G1150" i="1" s="1"/>
  <c r="M1150" i="1"/>
  <c r="L1150" i="1" s="1"/>
  <c r="K1150" i="1" s="1"/>
  <c r="C1155" i="1"/>
  <c r="E1155" i="1"/>
  <c r="F1155" i="1"/>
  <c r="G1155" i="1"/>
  <c r="H1155" i="1"/>
  <c r="I1155" i="1"/>
  <c r="J1155" i="1"/>
  <c r="K1155" i="1"/>
  <c r="L1155" i="1"/>
  <c r="M1155" i="1"/>
  <c r="C1156" i="1"/>
  <c r="B1156" i="1" s="1"/>
  <c r="D1156" i="1"/>
  <c r="D1155" i="1" s="1"/>
  <c r="K1156" i="1"/>
  <c r="C1157" i="1"/>
  <c r="B1157" i="1" s="1"/>
  <c r="D1157" i="1"/>
  <c r="K1157" i="1"/>
  <c r="C1158" i="1"/>
  <c r="B1158" i="1" s="1"/>
  <c r="D1158" i="1"/>
  <c r="K1158" i="1"/>
  <c r="C1159" i="1"/>
  <c r="B1159" i="1" s="1"/>
  <c r="D1159" i="1"/>
  <c r="K1159" i="1"/>
  <c r="C1160" i="1"/>
  <c r="B1160" i="1" s="1"/>
  <c r="D1160" i="1"/>
  <c r="K1160" i="1"/>
  <c r="C1161" i="1"/>
  <c r="B1161" i="1" s="1"/>
  <c r="D1161" i="1"/>
  <c r="K1161" i="1"/>
  <c r="C1162" i="1"/>
  <c r="B1162" i="1" s="1"/>
  <c r="D1162" i="1"/>
  <c r="K1162" i="1"/>
  <c r="C1163" i="1"/>
  <c r="B1163" i="1" s="1"/>
  <c r="D1163" i="1"/>
  <c r="K1163" i="1"/>
  <c r="C1164" i="1"/>
  <c r="B1164" i="1" s="1"/>
  <c r="D1164" i="1"/>
  <c r="K1164" i="1"/>
  <c r="C1165" i="1"/>
  <c r="B1165" i="1" s="1"/>
  <c r="D1165" i="1"/>
  <c r="K1165" i="1"/>
  <c r="C1166" i="1"/>
  <c r="B1166" i="1" s="1"/>
  <c r="D1166" i="1"/>
  <c r="K1166" i="1"/>
  <c r="C1167" i="1"/>
  <c r="B1167" i="1" s="1"/>
  <c r="D1167" i="1"/>
  <c r="K1167" i="1"/>
  <c r="C1168" i="1"/>
  <c r="B1168" i="1" s="1"/>
  <c r="D1168" i="1"/>
  <c r="K1168" i="1"/>
  <c r="C1169" i="1"/>
  <c r="B1169" i="1" s="1"/>
  <c r="D1169" i="1"/>
  <c r="K1169" i="1"/>
  <c r="C1170" i="1"/>
  <c r="B1170" i="1" s="1"/>
  <c r="D1170" i="1"/>
  <c r="K1170" i="1"/>
  <c r="C1171" i="1"/>
  <c r="B1171" i="1" s="1"/>
  <c r="D1171" i="1"/>
  <c r="K1171" i="1"/>
  <c r="C1172" i="1"/>
  <c r="B1172" i="1" s="1"/>
  <c r="D1172" i="1"/>
  <c r="K1172" i="1"/>
  <c r="C1173" i="1"/>
  <c r="B1173" i="1" s="1"/>
  <c r="D1173" i="1"/>
  <c r="K1173" i="1"/>
  <c r="C1174" i="1"/>
  <c r="B1174" i="1" s="1"/>
  <c r="D1174" i="1"/>
  <c r="K1174" i="1"/>
  <c r="C1175" i="1"/>
  <c r="B1175" i="1" s="1"/>
  <c r="D1175" i="1"/>
  <c r="K1175" i="1"/>
  <c r="C1176" i="1"/>
  <c r="B1176" i="1" s="1"/>
  <c r="D1176" i="1"/>
  <c r="K1176" i="1"/>
  <c r="C1177" i="1"/>
  <c r="B1177" i="1" s="1"/>
  <c r="D1177" i="1"/>
  <c r="K1177" i="1"/>
  <c r="C1178" i="1"/>
  <c r="B1178" i="1" s="1"/>
  <c r="D1178" i="1"/>
  <c r="K1178" i="1"/>
  <c r="D1112" i="1" l="1"/>
  <c r="F1112" i="1"/>
  <c r="F1113" i="1"/>
  <c r="D1113" i="1"/>
  <c r="B1155" i="1"/>
  <c r="D1150" i="1"/>
  <c r="F1150" i="1"/>
  <c r="C1149" i="1"/>
  <c r="B1149" i="1" s="1"/>
  <c r="E1149" i="1"/>
  <c r="M1063" i="1"/>
  <c r="P1063" i="1"/>
  <c r="O1063" i="1"/>
  <c r="F608" i="1"/>
  <c r="F605" i="1" s="1"/>
  <c r="O608" i="1"/>
  <c r="O605" i="1" s="1"/>
  <c r="G610" i="1"/>
  <c r="E608" i="1"/>
  <c r="E605" i="1" s="1"/>
  <c r="C241" i="1"/>
  <c r="J1063" i="1"/>
  <c r="B1063" i="1"/>
  <c r="G624" i="1"/>
  <c r="C608" i="1"/>
  <c r="C605" i="1" s="1"/>
  <c r="K1118" i="1"/>
  <c r="S1063" i="1"/>
  <c r="G620" i="1"/>
  <c r="G608" i="1" s="1"/>
  <c r="I608" i="1"/>
  <c r="I605" i="1" s="1"/>
  <c r="B608" i="1"/>
  <c r="G607" i="1"/>
  <c r="L608" i="1"/>
  <c r="D610" i="1"/>
  <c r="B243" i="1"/>
  <c r="B241" i="1" s="1"/>
  <c r="B207" i="1"/>
  <c r="W608" i="1"/>
  <c r="W605" i="1" s="1"/>
  <c r="B211" i="1"/>
  <c r="B202" i="1"/>
  <c r="B199" i="1" s="1"/>
  <c r="C15" i="1"/>
  <c r="B1119" i="1"/>
  <c r="B1118" i="1" s="1"/>
  <c r="L605" i="1"/>
  <c r="D607" i="1"/>
  <c r="B215" i="1"/>
  <c r="B57" i="1"/>
  <c r="B15" i="1"/>
  <c r="D609" i="1"/>
  <c r="D608" i="1" s="1"/>
  <c r="D605" i="1" l="1"/>
  <c r="G605" i="1"/>
  <c r="C1150" i="1"/>
  <c r="B1150" i="1" s="1"/>
  <c r="E1150" i="1"/>
  <c r="E1113" i="1"/>
  <c r="C1113" i="1"/>
  <c r="B1113" i="1" s="1"/>
  <c r="E1112" i="1"/>
  <c r="C1112" i="1"/>
  <c r="B1112" i="1" s="1"/>
</calcChain>
</file>

<file path=xl/sharedStrings.xml><?xml version="1.0" encoding="utf-8"?>
<sst xmlns="http://schemas.openxmlformats.org/spreadsheetml/2006/main" count="2135" uniqueCount="776">
  <si>
    <t>목록으로</t>
  </si>
  <si>
    <t>자료: 가족복지과</t>
    <phoneticPr fontId="4" type="noConversion"/>
  </si>
  <si>
    <t>국우동</t>
  </si>
  <si>
    <t>동천동</t>
  </si>
  <si>
    <t>읍내동</t>
  </si>
  <si>
    <t>관음동</t>
  </si>
  <si>
    <t>구암동</t>
  </si>
  <si>
    <t>태전2동</t>
  </si>
  <si>
    <t>태전1동</t>
  </si>
  <si>
    <t>관문동</t>
  </si>
  <si>
    <t>무태조야동</t>
  </si>
  <si>
    <t>검단동</t>
  </si>
  <si>
    <t>대현동</t>
    <phoneticPr fontId="4" type="noConversion"/>
  </si>
  <si>
    <t>복현2동</t>
  </si>
  <si>
    <t>복현1동</t>
  </si>
  <si>
    <t>산격4동</t>
  </si>
  <si>
    <t>산격3동</t>
  </si>
  <si>
    <t xml:space="preserve"> </t>
  </si>
  <si>
    <t>산격2동</t>
  </si>
  <si>
    <t>산격1동</t>
  </si>
  <si>
    <t>노원동</t>
  </si>
  <si>
    <t>침산3동</t>
  </si>
  <si>
    <t>침산2동</t>
  </si>
  <si>
    <t>침산1동</t>
  </si>
  <si>
    <t>칠 성 동</t>
  </si>
  <si>
    <t>고성동</t>
  </si>
  <si>
    <t>2 0 1 6</t>
    <phoneticPr fontId="4" type="noConversion"/>
  </si>
  <si>
    <t>2 0 1 5</t>
    <phoneticPr fontId="4" type="noConversion"/>
  </si>
  <si>
    <t>2 0 1 4</t>
    <phoneticPr fontId="4" type="noConversion"/>
  </si>
  <si>
    <t>2 0 1 3</t>
  </si>
  <si>
    <t>2 0 1 2</t>
  </si>
  <si>
    <t>2 0 1 1</t>
  </si>
  <si>
    <t>80세 이상</t>
  </si>
  <si>
    <t>65~79세</t>
  </si>
  <si>
    <t>소계</t>
  </si>
  <si>
    <t>일  반</t>
  </si>
  <si>
    <t>저소득노인</t>
  </si>
  <si>
    <t>국민기초생활보장 수급권자</t>
  </si>
  <si>
    <t>합     계</t>
  </si>
  <si>
    <t>연 별 및 
구 군 별</t>
  </si>
  <si>
    <t>단위:명</t>
    <phoneticPr fontId="4" type="noConversion"/>
  </si>
  <si>
    <t xml:space="preserve">    43-1. 독거노인 현황(연령별)</t>
    <phoneticPr fontId="4" type="noConversion"/>
  </si>
  <si>
    <t>여</t>
  </si>
  <si>
    <t>남</t>
  </si>
  <si>
    <t>계</t>
  </si>
  <si>
    <t xml:space="preserve">    43. 독거노인 현황(성별)</t>
    <phoneticPr fontId="4" type="noConversion"/>
  </si>
  <si>
    <t xml:space="preserve">  주:자원봉사종합관리시스템에 등록 된 현황임</t>
    <phoneticPr fontId="4" type="noConversion"/>
  </si>
  <si>
    <t xml:space="preserve"> 자료: 주민행복과</t>
    <phoneticPr fontId="4" type="noConversion"/>
  </si>
  <si>
    <t>2 0 1 4</t>
  </si>
  <si>
    <t>…</t>
  </si>
  <si>
    <t>70세이상</t>
    <phoneticPr fontId="4" type="noConversion"/>
  </si>
  <si>
    <t>60~69</t>
    <phoneticPr fontId="4" type="noConversion"/>
  </si>
  <si>
    <t>50~59</t>
    <phoneticPr fontId="4" type="noConversion"/>
  </si>
  <si>
    <t>40~49</t>
    <phoneticPr fontId="4" type="noConversion"/>
  </si>
  <si>
    <t>30~39</t>
    <phoneticPr fontId="4" type="noConversion"/>
  </si>
  <si>
    <t>20~29</t>
    <phoneticPr fontId="4" type="noConversion"/>
  </si>
  <si>
    <t>19세 이하</t>
    <phoneticPr fontId="4" type="noConversion"/>
  </si>
  <si>
    <t>여</t>
    <phoneticPr fontId="4" type="noConversion"/>
  </si>
  <si>
    <t>남</t>
    <phoneticPr fontId="4" type="noConversion"/>
  </si>
  <si>
    <t xml:space="preserve">          연          령          별</t>
  </si>
  <si>
    <t>성          별</t>
  </si>
  <si>
    <t>연  별</t>
  </si>
  <si>
    <t xml:space="preserve">  42. 자원봉사자 현황</t>
    <phoneticPr fontId="4" type="noConversion"/>
  </si>
  <si>
    <t xml:space="preserve">  주:1)2005년까지는 개인에 포함</t>
    <phoneticPr fontId="4" type="noConversion"/>
  </si>
  <si>
    <t>대현동</t>
  </si>
  <si>
    <t>가  정</t>
  </si>
  <si>
    <t>직  장</t>
  </si>
  <si>
    <r>
      <t>부모</t>
    </r>
    <r>
      <rPr>
        <vertAlign val="superscript"/>
        <sz val="11"/>
        <rFont val="바탕체"/>
        <family val="1"/>
        <charset val="129"/>
      </rPr>
      <t>1)</t>
    </r>
    <r>
      <rPr>
        <sz val="11"/>
        <rFont val="바탕체"/>
        <family val="1"/>
        <charset val="129"/>
      </rPr>
      <t xml:space="preserve">
협동</t>
    </r>
  </si>
  <si>
    <t>법인,
단체 등</t>
  </si>
  <si>
    <t>민간</t>
  </si>
  <si>
    <t>사회복지
법  인</t>
  </si>
  <si>
    <t>국공립</t>
  </si>
  <si>
    <t>합  계</t>
  </si>
  <si>
    <t>법인단체등</t>
  </si>
  <si>
    <t>민간</t>
    <phoneticPr fontId="4" type="noConversion"/>
  </si>
  <si>
    <t>사회복지
법 인</t>
  </si>
  <si>
    <t>합계</t>
  </si>
  <si>
    <t>보        육        아        동        수</t>
  </si>
  <si>
    <t>보        육        시        설        수</t>
  </si>
  <si>
    <t>연별</t>
  </si>
  <si>
    <t xml:space="preserve">  41. 어린이집</t>
    <phoneticPr fontId="4" type="noConversion"/>
  </si>
  <si>
    <t>자료:북구보건소(위생과), 대구시 보건위생과</t>
    <phoneticPr fontId="4" type="noConversion"/>
  </si>
  <si>
    <t>2 0 1 2</t>
    <phoneticPr fontId="4" type="noConversion"/>
  </si>
  <si>
    <t>기타</t>
    <phoneticPr fontId="4" type="noConversion"/>
  </si>
  <si>
    <t>치매</t>
    <phoneticPr fontId="4" type="noConversion"/>
  </si>
  <si>
    <t>소화기계
질 환</t>
    <phoneticPr fontId="4" type="noConversion"/>
  </si>
  <si>
    <t>뇌심혈관계
질 환</t>
    <phoneticPr fontId="4" type="noConversion"/>
  </si>
  <si>
    <t>아토피질환
(환경성질환)</t>
    <phoneticPr fontId="4" type="noConversion"/>
  </si>
  <si>
    <t>암예방</t>
    <phoneticPr fontId="4" type="noConversion"/>
  </si>
  <si>
    <t>비만·
고지혈증</t>
    <phoneticPr fontId="4" type="noConversion"/>
  </si>
  <si>
    <t>당뇨</t>
    <phoneticPr fontId="4" type="noConversion"/>
  </si>
  <si>
    <t>고혈압</t>
    <phoneticPr fontId="4" type="noConversion"/>
  </si>
  <si>
    <t>합계</t>
    <phoneticPr fontId="4" type="noConversion"/>
  </si>
  <si>
    <t>연  별</t>
    <phoneticPr fontId="4" type="noConversion"/>
  </si>
  <si>
    <t xml:space="preserve">   나. 성인병예방 및 관리교육</t>
    <phoneticPr fontId="4" type="noConversion"/>
  </si>
  <si>
    <t>자료: 북구보건소(위생과), 대구시 보건위생과</t>
    <phoneticPr fontId="4" type="noConversion"/>
  </si>
  <si>
    <t>위생(식품
안전)교육</t>
    <phoneticPr fontId="4" type="noConversion"/>
  </si>
  <si>
    <t>성교육</t>
    <phoneticPr fontId="4" type="noConversion"/>
  </si>
  <si>
    <t>약물
오남용</t>
    <phoneticPr fontId="4" type="noConversion"/>
  </si>
  <si>
    <t>안전관리
(응급처치)</t>
    <phoneticPr fontId="4" type="noConversion"/>
  </si>
  <si>
    <t>구강보건</t>
    <phoneticPr fontId="4" type="noConversion"/>
  </si>
  <si>
    <t>비만</t>
    <phoneticPr fontId="4" type="noConversion"/>
  </si>
  <si>
    <t>운동</t>
    <phoneticPr fontId="4" type="noConversion"/>
  </si>
  <si>
    <t>절주</t>
    <phoneticPr fontId="4" type="noConversion"/>
  </si>
  <si>
    <t>영양</t>
    <phoneticPr fontId="4" type="noConversion"/>
  </si>
  <si>
    <t>금연</t>
    <phoneticPr fontId="4" type="noConversion"/>
  </si>
  <si>
    <t xml:space="preserve">   가. 건강생활실천교육</t>
    <phoneticPr fontId="4" type="noConversion"/>
  </si>
  <si>
    <t xml:space="preserve">  40. 보건교육 실적</t>
    <phoneticPr fontId="4" type="noConversion"/>
  </si>
  <si>
    <t>자료:북구보건소(보건과)</t>
    <phoneticPr fontId="4" type="noConversion"/>
  </si>
  <si>
    <t>기타</t>
  </si>
  <si>
    <t>정신질환</t>
  </si>
  <si>
    <t>치매</t>
  </si>
  <si>
    <t>뇌졸중</t>
  </si>
  <si>
    <t>관절염</t>
  </si>
  <si>
    <t>고혈압</t>
  </si>
  <si>
    <t>당뇨병</t>
  </si>
  <si>
    <t>암</t>
  </si>
  <si>
    <t>질 환 별   방 문 간 호 환 자 수</t>
  </si>
  <si>
    <t>방문건수</t>
  </si>
  <si>
    <t>등록가구</t>
  </si>
  <si>
    <t>보건소내외 서비스연계건수</t>
  </si>
  <si>
    <t xml:space="preserve">단위:가구수,명,건수 </t>
    <phoneticPr fontId="4" type="noConversion"/>
  </si>
  <si>
    <t xml:space="preserve">  39. 방문건강관리사업 실적 </t>
    <phoneticPr fontId="4" type="noConversion"/>
  </si>
  <si>
    <t xml:space="preserve">     1)봉안당:공설, 법인, 종교단체 봉안당 현황</t>
    <phoneticPr fontId="4" type="noConversion"/>
  </si>
  <si>
    <t xml:space="preserve">  주:공설묘지, 납골당은 시에서 관리하나 위치는 칠곡군 소재</t>
    <phoneticPr fontId="4" type="noConversion"/>
  </si>
  <si>
    <t>자료: 가족복지과, 저출산고령사회과</t>
    <phoneticPr fontId="4" type="noConversion"/>
  </si>
  <si>
    <t>점유면적</t>
  </si>
  <si>
    <t>총면적</t>
  </si>
  <si>
    <t>사설</t>
  </si>
  <si>
    <t>공설</t>
  </si>
  <si>
    <t>화로</t>
  </si>
  <si>
    <t>개소</t>
  </si>
  <si>
    <t>분묘설
치가능</t>
  </si>
  <si>
    <t>면       적</t>
  </si>
  <si>
    <t>분묘설치
가    능</t>
  </si>
  <si>
    <t>봉 안 기 수</t>
  </si>
  <si>
    <t>총 봉 안 능 력 (기)</t>
  </si>
  <si>
    <t>개  소  수</t>
  </si>
  <si>
    <t>설</t>
  </si>
  <si>
    <t>사   설</t>
  </si>
  <si>
    <t>공   설</t>
  </si>
  <si>
    <t>법  인  묘  지</t>
  </si>
  <si>
    <t>공  설  묘  지</t>
  </si>
  <si>
    <t>봉          안          당1)</t>
  </si>
  <si>
    <t>화   장   시   설</t>
  </si>
  <si>
    <t>매                                                        장</t>
  </si>
  <si>
    <t>연 별</t>
  </si>
  <si>
    <t>단위:개소,천㎡</t>
  </si>
  <si>
    <t xml:space="preserve"> </t>
    <phoneticPr fontId="4" type="noConversion"/>
  </si>
  <si>
    <t xml:space="preserve">  38. 묘지 및 봉안시설</t>
    <phoneticPr fontId="4" type="noConversion"/>
  </si>
  <si>
    <t>가구원수</t>
  </si>
  <si>
    <t xml:space="preserve">가구수 </t>
  </si>
  <si>
    <t>국가보훈법 수급자</t>
  </si>
  <si>
    <t>국민기초생활보장법 수급자</t>
  </si>
  <si>
    <t>한부모가족지원법 수급자</t>
  </si>
  <si>
    <t>합    계</t>
  </si>
  <si>
    <t>단위:명,%</t>
    <phoneticPr fontId="4" type="noConversion"/>
  </si>
  <si>
    <t xml:space="preserve">  37. 저소득 및 한부모가족</t>
    <phoneticPr fontId="4" type="noConversion"/>
  </si>
  <si>
    <t>가정위탁</t>
  </si>
  <si>
    <t>입양</t>
  </si>
  <si>
    <t>소년소녀
가정</t>
  </si>
  <si>
    <t>공동생활
가정</t>
  </si>
  <si>
    <t>장애아동
시설</t>
  </si>
  <si>
    <t>일시보호 시설</t>
  </si>
  <si>
    <t>양육시설 등</t>
  </si>
  <si>
    <t>계</t>
    <phoneticPr fontId="4" type="noConversion"/>
  </si>
  <si>
    <t>가정보호</t>
  </si>
  <si>
    <t>시설입소</t>
    <phoneticPr fontId="4" type="noConversion"/>
  </si>
  <si>
    <t>장애</t>
  </si>
  <si>
    <t>비장애</t>
  </si>
  <si>
    <t>부모
이혼 등</t>
  </si>
  <si>
    <t>부모질병</t>
  </si>
  <si>
    <t>부모사망</t>
  </si>
  <si>
    <t>부모빈곤, 실직</t>
  </si>
  <si>
    <t>학대</t>
  </si>
  <si>
    <t>비행
가출
부랑</t>
  </si>
  <si>
    <t>미혼모(부)
(혼외자
포함)</t>
  </si>
  <si>
    <t>기아,
미아</t>
  </si>
  <si>
    <t>조    치    내    용</t>
  </si>
  <si>
    <t>건강상태</t>
  </si>
  <si>
    <t>성   별</t>
    <phoneticPr fontId="4" type="noConversion"/>
  </si>
  <si>
    <t>요보호아동의 발생원인</t>
  </si>
  <si>
    <t>귀가 및 
연고자 인도</t>
  </si>
  <si>
    <t>총아동
발생수</t>
  </si>
  <si>
    <t xml:space="preserve">  36. 요보호아동 발생 및 조치현황</t>
    <phoneticPr fontId="4" type="noConversion"/>
  </si>
  <si>
    <t>자료:생활보장과</t>
    <phoneticPr fontId="4" type="noConversion"/>
  </si>
  <si>
    <t xml:space="preserve">                                           </t>
    <phoneticPr fontId="4" type="noConversion"/>
  </si>
  <si>
    <t>지적장애</t>
    <phoneticPr fontId="4" type="noConversion"/>
  </si>
  <si>
    <t>언어장애</t>
    <phoneticPr fontId="4" type="noConversion"/>
  </si>
  <si>
    <t>시각장애</t>
    <phoneticPr fontId="4" type="noConversion"/>
  </si>
  <si>
    <t>지체장애</t>
    <phoneticPr fontId="4" type="noConversion"/>
  </si>
  <si>
    <t>정신질환</t>
    <phoneticPr fontId="4" type="noConversion"/>
  </si>
  <si>
    <t>정상인</t>
    <phoneticPr fontId="4" type="noConversion"/>
  </si>
  <si>
    <t>상태별</t>
    <phoneticPr fontId="4" type="noConversion"/>
  </si>
  <si>
    <t>사망</t>
    <phoneticPr fontId="4" type="noConversion"/>
  </si>
  <si>
    <t>무단퇴소</t>
    <phoneticPr fontId="4" type="noConversion"/>
  </si>
  <si>
    <t>전원</t>
    <phoneticPr fontId="4" type="noConversion"/>
  </si>
  <si>
    <t>직업자활</t>
    <phoneticPr fontId="4" type="noConversion"/>
  </si>
  <si>
    <t>연고자</t>
    <phoneticPr fontId="4" type="noConversion"/>
  </si>
  <si>
    <t>전입</t>
    <phoneticPr fontId="4" type="noConversion"/>
  </si>
  <si>
    <t>행정기관의뢰</t>
    <phoneticPr fontId="4" type="noConversion"/>
  </si>
  <si>
    <t>연말현재 수용자</t>
    <phoneticPr fontId="4" type="noConversion"/>
  </si>
  <si>
    <t>퇴소자</t>
    <phoneticPr fontId="4" type="noConversion"/>
  </si>
  <si>
    <t>입소자</t>
    <phoneticPr fontId="4" type="noConversion"/>
  </si>
  <si>
    <t>시설수</t>
    <phoneticPr fontId="4" type="noConversion"/>
  </si>
  <si>
    <t>단위:개소,명</t>
  </si>
  <si>
    <t xml:space="preserve">  35. 노숙인 생활시설수 및 생활인원 현황</t>
    <phoneticPr fontId="4" type="noConversion"/>
  </si>
  <si>
    <t>자료: 주민행복과</t>
    <phoneticPr fontId="4" type="noConversion"/>
  </si>
  <si>
    <t>6급</t>
  </si>
  <si>
    <t>5급</t>
  </si>
  <si>
    <t>4급</t>
  </si>
  <si>
    <t>3급</t>
  </si>
  <si>
    <t>2급</t>
  </si>
  <si>
    <t>1급</t>
  </si>
  <si>
    <t>뇌전증</t>
    <phoneticPr fontId="4" type="noConversion"/>
  </si>
  <si>
    <t>장루,요루</t>
  </si>
  <si>
    <t>안면</t>
  </si>
  <si>
    <t>간</t>
  </si>
  <si>
    <t>호흡기</t>
  </si>
  <si>
    <t>심장장애</t>
  </si>
  <si>
    <t>신장장애</t>
  </si>
  <si>
    <t>정신장애</t>
  </si>
  <si>
    <t>자폐성</t>
  </si>
  <si>
    <t>지적장애</t>
  </si>
  <si>
    <t>언어</t>
  </si>
  <si>
    <t>청각</t>
  </si>
  <si>
    <t>시각</t>
  </si>
  <si>
    <t>뇌병변</t>
  </si>
  <si>
    <t>지체</t>
  </si>
  <si>
    <t>장       애       등       급</t>
  </si>
  <si>
    <t>장            애            유            형</t>
  </si>
  <si>
    <t>성    별</t>
  </si>
  <si>
    <t xml:space="preserve">  34. 장애인 등록현황</t>
    <phoneticPr fontId="4" type="noConversion"/>
  </si>
  <si>
    <t>기  타</t>
  </si>
  <si>
    <t>정신지체</t>
  </si>
  <si>
    <t>청각언어</t>
  </si>
  <si>
    <t>시  각</t>
  </si>
  <si>
    <t>지  체</t>
  </si>
  <si>
    <t>18세이상</t>
  </si>
  <si>
    <t>18세미만</t>
  </si>
  <si>
    <t>장  애  종  별</t>
  </si>
  <si>
    <t>연  령  별</t>
  </si>
  <si>
    <t>성   별</t>
  </si>
  <si>
    <t>사  망</t>
  </si>
  <si>
    <t>전  원</t>
  </si>
  <si>
    <t>취  업</t>
  </si>
  <si>
    <t>연고자
인  도</t>
  </si>
  <si>
    <t>무연고자</t>
  </si>
  <si>
    <t>위탁자</t>
  </si>
  <si>
    <t>연    말    현    재    생    활    인    원</t>
  </si>
  <si>
    <t>퇴  소  자</t>
  </si>
  <si>
    <t>입소자</t>
  </si>
  <si>
    <t>시설수</t>
  </si>
  <si>
    <t>단위:개소, 명</t>
    <phoneticPr fontId="4" type="noConversion"/>
  </si>
  <si>
    <t xml:space="preserve">  33. 장애인복지 생활시설 </t>
    <phoneticPr fontId="4" type="noConversion"/>
  </si>
  <si>
    <t>연말현재생활인원</t>
    <phoneticPr fontId="4" type="noConversion"/>
  </si>
  <si>
    <t>퇴소자</t>
  </si>
  <si>
    <t>연말현재
생활인원</t>
  </si>
  <si>
    <t>연말현재 생활인원</t>
  </si>
  <si>
    <t>기       타</t>
  </si>
  <si>
    <t>보호치료시설</t>
  </si>
  <si>
    <t>자립지원시설</t>
  </si>
  <si>
    <t>양  육  시  설</t>
  </si>
  <si>
    <t>합       계</t>
  </si>
  <si>
    <t xml:space="preserve">  32. 아동복지시설 </t>
    <phoneticPr fontId="4" type="noConversion"/>
  </si>
  <si>
    <t>노령</t>
  </si>
  <si>
    <t>이혼
 ·재혼</t>
  </si>
  <si>
    <t>가출 ·
행방불명</t>
  </si>
  <si>
    <t>폐질 ·
심신장애자</t>
  </si>
  <si>
    <t>기타(미재학 등)</t>
  </si>
  <si>
    <t>고등학교</t>
  </si>
  <si>
    <t>중학교</t>
  </si>
  <si>
    <t>초등학교</t>
  </si>
  <si>
    <t>미취학</t>
  </si>
  <si>
    <t>발 생 유 형 별 (세대)</t>
  </si>
  <si>
    <t>재          학          별</t>
  </si>
  <si>
    <t>세대원</t>
  </si>
  <si>
    <t>세대주</t>
  </si>
  <si>
    <t>단위:명, 세대</t>
    <phoneticPr fontId="4" type="noConversion"/>
  </si>
  <si>
    <t xml:space="preserve">  31. 소년·소녀가정 현황</t>
    <phoneticPr fontId="4" type="noConversion"/>
  </si>
  <si>
    <t xml:space="preserve"> 자료: 가족복지과, 여성청소년가족과</t>
    <phoneticPr fontId="4" type="noConversion"/>
  </si>
  <si>
    <t>상담건수</t>
  </si>
  <si>
    <t>상담소</t>
  </si>
  <si>
    <t xml:space="preserve">기 타
</t>
  </si>
  <si>
    <t>시설입소 
연    계</t>
  </si>
  <si>
    <t xml:space="preserve">의료지원
</t>
  </si>
  <si>
    <t>수사·법적
지원</t>
  </si>
  <si>
    <t>심리·정서적
지원</t>
  </si>
  <si>
    <t>성매매피해</t>
  </si>
  <si>
    <t>성폭력</t>
  </si>
  <si>
    <t>가정폭력</t>
  </si>
  <si>
    <t>합   계</t>
  </si>
  <si>
    <t>피 해 자  지 원 내 역</t>
  </si>
  <si>
    <t>여   성   폭   력   상   담</t>
  </si>
  <si>
    <t>단위:개소,명</t>
    <phoneticPr fontId="4" type="noConversion"/>
  </si>
  <si>
    <t xml:space="preserve">  30.  여성폭력상담</t>
    <phoneticPr fontId="4" type="noConversion"/>
  </si>
  <si>
    <t>성매매피해자지원시설</t>
  </si>
  <si>
    <t>가정폭력피해자보호시설</t>
  </si>
  <si>
    <t>성폭력피해자보호시설</t>
  </si>
  <si>
    <t>모자일시 보호시설</t>
  </si>
  <si>
    <t>미혼모자 공동생활가정</t>
  </si>
  <si>
    <t>미혼모자시설</t>
  </si>
  <si>
    <t>모자보호시설</t>
  </si>
  <si>
    <t>소외여성 복지시설</t>
  </si>
  <si>
    <t>한부모가족시설</t>
  </si>
  <si>
    <t>합         계</t>
  </si>
  <si>
    <t xml:space="preserve">  29. 여성복지시설 </t>
    <phoneticPr fontId="4" type="noConversion"/>
  </si>
  <si>
    <t>자료 : 가족복지과</t>
    <phoneticPr fontId="4" type="noConversion"/>
  </si>
  <si>
    <t>합계</t>
    <rPh sb="0" eb="2">
      <t xml:space="preserve">1) </t>
    </rPh>
    <phoneticPr fontId="4" type="noConversion"/>
  </si>
  <si>
    <t>수급율 (%)</t>
  </si>
  <si>
    <t>수급자 수</t>
  </si>
  <si>
    <t>전체노인</t>
  </si>
  <si>
    <t xml:space="preserve">연 별 
</t>
  </si>
  <si>
    <t>단위:명, %</t>
    <phoneticPr fontId="4" type="noConversion"/>
  </si>
  <si>
    <t xml:space="preserve">  28. 기초노령연금 수급자 수</t>
    <phoneticPr fontId="4" type="noConversion"/>
  </si>
  <si>
    <t xml:space="preserve">  주:1)시설수급자 시설수 제외</t>
    <phoneticPr fontId="4" type="noConversion"/>
  </si>
  <si>
    <t>자료: 생활보장과</t>
    <phoneticPr fontId="4" type="noConversion"/>
  </si>
  <si>
    <t>시설</t>
    <phoneticPr fontId="4" type="noConversion"/>
  </si>
  <si>
    <t>2 0 1 6</t>
    <phoneticPr fontId="4" type="noConversion"/>
  </si>
  <si>
    <t>2 0 1 5</t>
    <phoneticPr fontId="4" type="noConversion"/>
  </si>
  <si>
    <t>인원</t>
  </si>
  <si>
    <t xml:space="preserve">가구 </t>
  </si>
  <si>
    <t>가구</t>
  </si>
  <si>
    <r>
      <t>가구</t>
    </r>
    <r>
      <rPr>
        <vertAlign val="superscript"/>
        <sz val="11"/>
        <rFont val="바탕체"/>
        <family val="1"/>
        <charset val="129"/>
      </rPr>
      <t>1)</t>
    </r>
    <r>
      <rPr>
        <sz val="11"/>
        <rFont val="바탕체"/>
        <family val="1"/>
        <charset val="129"/>
      </rPr>
      <t xml:space="preserve"> </t>
    </r>
    <rPh sb="2" eb="4">
      <t xml:space="preserve">1) </t>
    </rPh>
    <phoneticPr fontId="4" type="noConversion"/>
  </si>
  <si>
    <t>시설수급자</t>
  </si>
  <si>
    <t>특례수급자</t>
  </si>
  <si>
    <t>일반수급자</t>
  </si>
  <si>
    <t>총 수급자</t>
  </si>
  <si>
    <t>연 별 및</t>
  </si>
  <si>
    <t>단위:가구수, 명</t>
    <phoneticPr fontId="4" type="noConversion"/>
  </si>
  <si>
    <t xml:space="preserve">  27. 국민기초생활보장 수급자</t>
    <phoneticPr fontId="4" type="noConversion"/>
  </si>
  <si>
    <t xml:space="preserve">  주:정원합계에는 방문요양서비스, 방문목욕서비스 정원 제외</t>
    <phoneticPr fontId="4" type="noConversion"/>
  </si>
  <si>
    <t xml:space="preserve"> </t>
    <phoneticPr fontId="4" type="noConversion"/>
  </si>
  <si>
    <t>자료:가족복지과</t>
    <phoneticPr fontId="4" type="noConversion"/>
  </si>
  <si>
    <t>대현동</t>
    <phoneticPr fontId="4" type="noConversion"/>
  </si>
  <si>
    <t>2 0 1 4</t>
    <phoneticPr fontId="4" type="noConversion"/>
  </si>
  <si>
    <t>2 0 1 2</t>
    <phoneticPr fontId="4" type="noConversion"/>
  </si>
  <si>
    <t>현 원</t>
  </si>
  <si>
    <t xml:space="preserve">정 원 </t>
  </si>
  <si>
    <t>정 원</t>
  </si>
  <si>
    <t>종사자
수</t>
  </si>
  <si>
    <t>이용인원</t>
  </si>
  <si>
    <t>재가지원서비스</t>
  </si>
  <si>
    <t>방문목욕서비스</t>
  </si>
  <si>
    <t>단기보호서비스</t>
  </si>
  <si>
    <t>주·야간 보호시설</t>
  </si>
  <si>
    <t>방문요양서비스</t>
  </si>
  <si>
    <t xml:space="preserve">  26.  재가노인 복지시설</t>
    <phoneticPr fontId="4" type="noConversion"/>
  </si>
  <si>
    <t>자료: 가족복지과</t>
    <phoneticPr fontId="4" type="noConversion"/>
  </si>
  <si>
    <t>-</t>
    <phoneticPr fontId="4" type="noConversion"/>
  </si>
  <si>
    <t>현   원</t>
  </si>
  <si>
    <t>정원</t>
  </si>
  <si>
    <t>종사자수</t>
  </si>
  <si>
    <t>입소인원</t>
  </si>
  <si>
    <t>노인요양공동생활가정</t>
  </si>
  <si>
    <t>노인요양시설</t>
  </si>
  <si>
    <t>합               계</t>
  </si>
  <si>
    <t>단위:개소,명</t>
    <phoneticPr fontId="4" type="noConversion"/>
  </si>
  <si>
    <t xml:space="preserve">  25.  노인의료 복지시설</t>
    <phoneticPr fontId="4" type="noConversion"/>
  </si>
  <si>
    <t>노인복지주택</t>
  </si>
  <si>
    <t>노인공동생활가정</t>
  </si>
  <si>
    <t>양로시설</t>
  </si>
  <si>
    <t xml:space="preserve">  24.  노인주거복지시설</t>
    <phoneticPr fontId="4" type="noConversion"/>
  </si>
  <si>
    <t>노인교실</t>
  </si>
  <si>
    <t>경   로   당</t>
  </si>
  <si>
    <t>노 인 복 지 관</t>
  </si>
  <si>
    <t xml:space="preserve">  ２3. 노인여가복지시설</t>
    <phoneticPr fontId="4" type="noConversion"/>
  </si>
  <si>
    <t>자료: 대한적십자사</t>
    <phoneticPr fontId="4" type="noConversion"/>
  </si>
  <si>
    <t>금액</t>
  </si>
  <si>
    <t>세대</t>
  </si>
  <si>
    <t>특수구호</t>
  </si>
  <si>
    <t>일반구호</t>
  </si>
  <si>
    <t>재해구호</t>
  </si>
  <si>
    <t>회원수</t>
  </si>
  <si>
    <t>구               호               실               적</t>
  </si>
  <si>
    <t>회비모금</t>
  </si>
  <si>
    <t>단위:세대,명,천원</t>
    <phoneticPr fontId="4" type="noConversion"/>
  </si>
  <si>
    <t xml:space="preserve">  22. 적십자회비 모금 및 구호실적</t>
    <phoneticPr fontId="4" type="noConversion"/>
  </si>
  <si>
    <t>자료: 대구지방보훈청</t>
    <phoneticPr fontId="4" type="noConversion"/>
  </si>
  <si>
    <t>6.25 및 
월남전</t>
  </si>
  <si>
    <t>월남전</t>
  </si>
  <si>
    <t>6.25참전</t>
  </si>
  <si>
    <t>총  계</t>
  </si>
  <si>
    <t>연 별</t>
    <phoneticPr fontId="4" type="noConversion"/>
  </si>
  <si>
    <t xml:space="preserve">  21. 참전용사 등록현황 </t>
    <phoneticPr fontId="4" type="noConversion"/>
  </si>
  <si>
    <t>자료:대구지방보훈청</t>
  </si>
  <si>
    <t>-</t>
  </si>
  <si>
    <t>대학(교)</t>
  </si>
  <si>
    <t>자           녀</t>
  </si>
  <si>
    <t>배    우    자</t>
  </si>
  <si>
    <t>국 가 유 공 자</t>
  </si>
  <si>
    <t>합          계</t>
  </si>
  <si>
    <t>단위:명</t>
  </si>
  <si>
    <t xml:space="preserve">  20. 국가보훈대상자 및 자녀 취학 </t>
    <phoneticPr fontId="4" type="noConversion"/>
  </si>
  <si>
    <t xml:space="preserve">      1)6.18자유상이자, 지원대상자, 5.18민주유공자, 특수임무수행자임</t>
  </si>
  <si>
    <t xml:space="preserve">  주:`09년까지는 대구소재업체 기준이었으며, `10년부터는 취업대상자 소재지 기준으로 발췌한 전산자료임</t>
  </si>
  <si>
    <r>
      <t>기  타  대 상 자</t>
    </r>
    <r>
      <rPr>
        <vertAlign val="superscript"/>
        <sz val="11"/>
        <rFont val="바탕체"/>
        <family val="1"/>
        <charset val="129"/>
      </rPr>
      <t>1)</t>
    </r>
  </si>
  <si>
    <t>유        족</t>
  </si>
  <si>
    <t xml:space="preserve">  19. 국가보훈대상자 취업</t>
    <phoneticPr fontId="4" type="noConversion"/>
  </si>
  <si>
    <t xml:space="preserve">     7)2007년 자료부터 수록</t>
    <phoneticPr fontId="4" type="noConversion"/>
  </si>
  <si>
    <t xml:space="preserve">     6)기타 대상자는 유족 포함</t>
    <phoneticPr fontId="4" type="noConversion"/>
  </si>
  <si>
    <t xml:space="preserve">     5)원 서식의 반공귀순상이자는 2006년부터 6.18자유상이자로 명칭변경</t>
    <phoneticPr fontId="4" type="noConversion"/>
  </si>
  <si>
    <t xml:space="preserve">     4)특별공로자 및 상이자 유족도 포함</t>
    <phoneticPr fontId="4" type="noConversion"/>
  </si>
  <si>
    <t xml:space="preserve">     3)공상공무원 유족도 포함</t>
    <phoneticPr fontId="4" type="noConversion"/>
  </si>
  <si>
    <t xml:space="preserve">     2)4.19사망자 유족도 포함</t>
    <phoneticPr fontId="4" type="noConversion"/>
  </si>
  <si>
    <t xml:space="preserve">  주:1)원 서식의 특별공로순직자는 유족으로 분류하였음</t>
    <phoneticPr fontId="4" type="noConversion"/>
  </si>
  <si>
    <t>부 모</t>
  </si>
  <si>
    <t>자 녀</t>
  </si>
  <si>
    <t>미망인</t>
  </si>
  <si>
    <r>
      <t>특수임무
수행자</t>
    </r>
    <r>
      <rPr>
        <vertAlign val="superscript"/>
        <sz val="10"/>
        <rFont val="바탕체"/>
        <family val="1"/>
        <charset val="129"/>
      </rPr>
      <t>7)</t>
    </r>
  </si>
  <si>
    <t>광주민주
유공자</t>
  </si>
  <si>
    <t>지원
대상자</t>
  </si>
  <si>
    <r>
      <t>6.18 자유
상이자</t>
    </r>
    <r>
      <rPr>
        <vertAlign val="superscript"/>
        <sz val="10"/>
        <rFont val="바탕체"/>
        <family val="1"/>
        <charset val="129"/>
      </rPr>
      <t>5)</t>
    </r>
  </si>
  <si>
    <r>
      <t>특별공로
순직자</t>
    </r>
    <r>
      <rPr>
        <vertAlign val="superscript"/>
        <sz val="10"/>
        <rFont val="바탕체"/>
        <family val="1"/>
        <charset val="129"/>
      </rPr>
      <t>4)</t>
    </r>
  </si>
  <si>
    <r>
      <t>순직
공무원</t>
    </r>
    <r>
      <rPr>
        <vertAlign val="superscript"/>
        <sz val="10"/>
        <rFont val="바탕체"/>
        <family val="1"/>
        <charset val="129"/>
      </rPr>
      <t>3)</t>
    </r>
  </si>
  <si>
    <r>
      <t>4.19
부상자,
공로자</t>
    </r>
    <r>
      <rPr>
        <vertAlign val="superscript"/>
        <sz val="10"/>
        <rFont val="바탕체"/>
        <family val="1"/>
        <charset val="129"/>
      </rPr>
      <t>2)</t>
    </r>
  </si>
  <si>
    <t>재일학도
의용군인</t>
  </si>
  <si>
    <t>무공·보국
수훈자</t>
  </si>
  <si>
    <t>전몰,전상,순직,공상,군경</t>
  </si>
  <si>
    <t>순국
애국지사</t>
  </si>
  <si>
    <r>
      <t>특별공로자 및특별공로상이자</t>
    </r>
    <r>
      <rPr>
        <vertAlign val="superscript"/>
        <sz val="10"/>
        <rFont val="바탕체"/>
        <family val="1"/>
        <charset val="129"/>
      </rPr>
      <t>1)</t>
    </r>
  </si>
  <si>
    <t>공상공무원</t>
  </si>
  <si>
    <t>4.19
부상자,
공로자</t>
  </si>
  <si>
    <t>무공·보국수훈자</t>
  </si>
  <si>
    <t>전·공상
군경</t>
  </si>
  <si>
    <t>애국지사</t>
  </si>
  <si>
    <r>
      <t>기  타  대  상  자</t>
    </r>
    <r>
      <rPr>
        <vertAlign val="superscript"/>
        <sz val="10"/>
        <rFont val="바탕체"/>
        <family val="1"/>
        <charset val="129"/>
      </rPr>
      <t>6)</t>
    </r>
  </si>
  <si>
    <t>유                 족</t>
  </si>
  <si>
    <t>국      가     유      공      자</t>
  </si>
  <si>
    <t xml:space="preserve">  18. 국가보훈대상자 </t>
    <phoneticPr fontId="4" type="noConversion"/>
  </si>
  <si>
    <t xml:space="preserve">     5)이혼한 자가 배우자이었던 자의 노령연금액 중 혼인기간에 해당하는 연금액을 나누어 지급받는 연금</t>
    <phoneticPr fontId="4" type="noConversion"/>
  </si>
  <si>
    <t xml:space="preserve">     4)가입기간 10년 이상이고 55세 이상인 자가 소득이 없는 경우 본인의 신청에 의해 60세 이전이라도 지급 받을 수 있는 연금 </t>
    <phoneticPr fontId="4" type="noConversion"/>
  </si>
  <si>
    <t xml:space="preserve">     3)가입기간 10년 이상 20년 미만인 자가 60세 도달시 지급</t>
    <phoneticPr fontId="4" type="noConversion"/>
  </si>
  <si>
    <t xml:space="preserve">     2)가입기간 20년 이상인 자가 60세에 도달하였을 경우 지급</t>
    <phoneticPr fontId="4" type="noConversion"/>
  </si>
  <si>
    <t xml:space="preserve">  주:1)국민연금 확대 시행 당시 나이가 많아 최소가입기간 10년을 채울 수 없는 자가 5년이상 가입한 경우 지급</t>
    <phoneticPr fontId="4" type="noConversion"/>
  </si>
  <si>
    <t>자료: 국민연금공단</t>
    <phoneticPr fontId="4" type="noConversion"/>
  </si>
  <si>
    <t>금 액</t>
  </si>
  <si>
    <t>수급자수</t>
  </si>
  <si>
    <r>
      <t>분    할</t>
    </r>
    <r>
      <rPr>
        <vertAlign val="superscript"/>
        <sz val="11"/>
        <rFont val="바탕체"/>
        <family val="1"/>
        <charset val="129"/>
      </rPr>
      <t>5)</t>
    </r>
  </si>
  <si>
    <r>
      <t>조    기</t>
    </r>
    <r>
      <rPr>
        <vertAlign val="superscript"/>
        <sz val="11"/>
        <rFont val="바탕체"/>
        <family val="1"/>
        <charset val="129"/>
      </rPr>
      <t>4)</t>
    </r>
  </si>
  <si>
    <r>
      <t>노령연금</t>
    </r>
    <r>
      <rPr>
        <vertAlign val="superscript"/>
        <sz val="11"/>
        <rFont val="바탕체"/>
        <family val="1"/>
        <charset val="129"/>
      </rPr>
      <t xml:space="preserve">3)
</t>
    </r>
    <r>
      <rPr>
        <sz val="10"/>
        <rFont val="바탕체"/>
        <family val="1"/>
        <charset val="129"/>
      </rPr>
      <t>(10년 이상 ~ 20년 미만)</t>
    </r>
    <phoneticPr fontId="4" type="noConversion"/>
  </si>
  <si>
    <r>
      <t>노령연금</t>
    </r>
    <r>
      <rPr>
        <vertAlign val="superscript"/>
        <sz val="11"/>
        <rFont val="바탕체"/>
        <family val="1"/>
        <charset val="129"/>
      </rPr>
      <t xml:space="preserve">2)
</t>
    </r>
    <r>
      <rPr>
        <sz val="10"/>
        <rFont val="바탕체"/>
        <family val="1"/>
        <charset val="129"/>
      </rPr>
      <t>(20년 이상)</t>
    </r>
    <phoneticPr fontId="4" type="noConversion"/>
  </si>
  <si>
    <r>
      <t>특    례</t>
    </r>
    <r>
      <rPr>
        <vertAlign val="superscript"/>
        <sz val="11"/>
        <rFont val="바탕체"/>
        <family val="1"/>
        <charset val="129"/>
      </rPr>
      <t>1)</t>
    </r>
  </si>
  <si>
    <t>사      망</t>
  </si>
  <si>
    <t>반      환</t>
  </si>
  <si>
    <t>장     애</t>
  </si>
  <si>
    <t>유족연금</t>
  </si>
  <si>
    <t>장애연금</t>
  </si>
  <si>
    <t>노     령     연     금</t>
  </si>
  <si>
    <t>일    시     금</t>
  </si>
  <si>
    <t>연                                       금</t>
  </si>
  <si>
    <t>단위:명,백만원</t>
    <phoneticPr fontId="4" type="noConversion"/>
  </si>
  <si>
    <t xml:space="preserve">  17. 국민연금 급여 지급현황</t>
    <phoneticPr fontId="4" type="noConversion"/>
  </si>
  <si>
    <t>자료: 국민연금관리공단</t>
    <phoneticPr fontId="4" type="noConversion"/>
  </si>
  <si>
    <t>가  입  자</t>
  </si>
  <si>
    <t>사  업  장</t>
  </si>
  <si>
    <t>임의계속가입자</t>
  </si>
  <si>
    <t>임의가입자</t>
  </si>
  <si>
    <t>지역가입자</t>
  </si>
  <si>
    <t>사  업  장  가  입  자</t>
  </si>
  <si>
    <t>총가입자수</t>
  </si>
  <si>
    <t xml:space="preserve">  １6. 국민연금 가입자</t>
    <phoneticPr fontId="4" type="noConversion"/>
  </si>
  <si>
    <t xml:space="preserve">     2)지역의 가입자는 적용대상자를 말함</t>
  </si>
  <si>
    <t xml:space="preserve">     1)군인과 연금수급자 포함된 수임</t>
  </si>
  <si>
    <t xml:space="preserve">  주:적용인구는 주민등록주소지 기준이며, 사업장은 사업장 소재지 기준임</t>
  </si>
  <si>
    <t>자료: 국민건강보험공단「건강보험통계연보」</t>
    <phoneticPr fontId="4" type="noConversion"/>
  </si>
  <si>
    <r>
      <t>가입자</t>
    </r>
    <r>
      <rPr>
        <vertAlign val="superscript"/>
        <sz val="11"/>
        <rFont val="바탕체"/>
        <family val="1"/>
        <charset val="129"/>
      </rPr>
      <t>2)</t>
    </r>
  </si>
  <si>
    <t>피부양자</t>
  </si>
  <si>
    <t>가입자</t>
  </si>
  <si>
    <t>적  용  인  구</t>
  </si>
  <si>
    <t>사업장수</t>
  </si>
  <si>
    <t>지        역</t>
  </si>
  <si>
    <r>
      <t>공무원, 사립학교 교직원</t>
    </r>
    <r>
      <rPr>
        <vertAlign val="superscript"/>
        <sz val="11"/>
        <rFont val="바탕체"/>
        <family val="1"/>
        <charset val="129"/>
      </rPr>
      <t>1)</t>
    </r>
  </si>
  <si>
    <t>근   로   자</t>
  </si>
  <si>
    <t>단위:명, 개소</t>
    <phoneticPr fontId="4" type="noConversion"/>
  </si>
  <si>
    <t xml:space="preserve">  １5. 건강보험 적용인구</t>
    <phoneticPr fontId="4" type="noConversion"/>
  </si>
  <si>
    <t>자료: 북구보건소(보건과)</t>
    <phoneticPr fontId="4" type="noConversion"/>
  </si>
  <si>
    <t>12월</t>
  </si>
  <si>
    <t>11월</t>
  </si>
  <si>
    <t>10월</t>
  </si>
  <si>
    <t>9월</t>
  </si>
  <si>
    <t>8월</t>
  </si>
  <si>
    <t>7월</t>
  </si>
  <si>
    <t>6월</t>
  </si>
  <si>
    <t>5월</t>
  </si>
  <si>
    <t>4월</t>
  </si>
  <si>
    <t>3월</t>
  </si>
  <si>
    <t>2월</t>
  </si>
  <si>
    <t>1월</t>
  </si>
  <si>
    <t>…</t>
    <phoneticPr fontId="4" type="noConversion"/>
  </si>
  <si>
    <t>영 유 아 등록관리</t>
    <phoneticPr fontId="4" type="noConversion"/>
  </si>
  <si>
    <t>임 산 부
등록관리</t>
  </si>
  <si>
    <t>모 자 보 건 관 리</t>
  </si>
  <si>
    <t xml:space="preserve">  １4. 모자보건사업 실적</t>
    <phoneticPr fontId="4" type="noConversion"/>
  </si>
  <si>
    <t>횟수</t>
  </si>
  <si>
    <t>건수</t>
  </si>
  <si>
    <t>치아수</t>
  </si>
  <si>
    <t>노인의치 보철사업</t>
  </si>
  <si>
    <t>불소용액도포</t>
  </si>
  <si>
    <t>불소용액양치사업</t>
  </si>
  <si>
    <t>치면세마</t>
  </si>
  <si>
    <t>구강보건교육</t>
  </si>
  <si>
    <t>단위:건수,명</t>
    <phoneticPr fontId="4" type="noConversion"/>
  </si>
  <si>
    <t xml:space="preserve">  13. 보건소 구강보건사업 실적</t>
    <phoneticPr fontId="4" type="noConversion"/>
  </si>
  <si>
    <t xml:space="preserve">  주:1)반흔조사 미포함</t>
    <phoneticPr fontId="4" type="noConversion"/>
  </si>
  <si>
    <t>도말음성</t>
  </si>
  <si>
    <t>도말양성</t>
  </si>
  <si>
    <t>객담검사</t>
  </si>
  <si>
    <t>X-선검사</t>
  </si>
  <si>
    <t>취학아동</t>
  </si>
  <si>
    <t>미취학
아동</t>
  </si>
  <si>
    <r>
      <t>취학아동</t>
    </r>
    <r>
      <rPr>
        <vertAlign val="superscript"/>
        <sz val="10"/>
        <rFont val="바탕체"/>
        <family val="1"/>
        <charset val="129"/>
      </rPr>
      <t>1)</t>
    </r>
  </si>
  <si>
    <t>요관찰</t>
  </si>
  <si>
    <t xml:space="preserve">     발 견 환 자 수</t>
  </si>
  <si>
    <t xml:space="preserve">     검 사 건 수</t>
  </si>
  <si>
    <t xml:space="preserve">     병   의   원</t>
  </si>
  <si>
    <t xml:space="preserve">     보   건   소</t>
  </si>
  <si>
    <t>만성
배균자</t>
  </si>
  <si>
    <t>전입</t>
  </si>
  <si>
    <t>중단후
재등록</t>
  </si>
  <si>
    <t>초치료
실패자</t>
  </si>
  <si>
    <t>재발자</t>
  </si>
  <si>
    <t>신환자</t>
  </si>
  <si>
    <t>당해연도 보건소 결핵검진 실적</t>
  </si>
  <si>
    <t>당해연도 결핵예방 접종실적</t>
  </si>
  <si>
    <t>당해연도 등록(신고)된 결핵 환자수</t>
  </si>
  <si>
    <t xml:space="preserve">   12. 결핵환자 현황</t>
    <phoneticPr fontId="4" type="noConversion"/>
  </si>
  <si>
    <t>자료: 북구보건소(보건과), 한국한센복지협회 대구경북지부</t>
    <phoneticPr fontId="4" type="noConversion"/>
  </si>
  <si>
    <t>재발관리</t>
  </si>
  <si>
    <t>양성</t>
  </si>
  <si>
    <t>서비스대상자</t>
  </si>
  <si>
    <t>요치료</t>
  </si>
  <si>
    <t>시설보호</t>
  </si>
  <si>
    <t>정착</t>
  </si>
  <si>
    <t>재가</t>
  </si>
  <si>
    <t>신규
환자수</t>
  </si>
  <si>
    <t>서비스 구 분 별</t>
  </si>
  <si>
    <t>거  주  형  태  별</t>
  </si>
  <si>
    <t>성별</t>
  </si>
  <si>
    <t>사망자</t>
  </si>
  <si>
    <t>신규대상자</t>
  </si>
  <si>
    <t>한센사업 
대상자 
서비스 
지역별</t>
  </si>
  <si>
    <t>한센사업대상자 관리사항</t>
  </si>
  <si>
    <t>한센사업
대상자 
거주지별</t>
  </si>
  <si>
    <t xml:space="preserve">  11. 한센사업 대상자현황</t>
    <phoneticPr fontId="4" type="noConversion"/>
  </si>
  <si>
    <t xml:space="preserve">     2)수막구균성수막염, 레지오넬라증, 비브리오패혈증, 발진열, 탄저, 공수병, 후천성면역결핍증을 포함</t>
    <phoneticPr fontId="4" type="noConversion"/>
  </si>
  <si>
    <t xml:space="preserve">  주:1)신고된 환자중 일정기간동안에 새로 결핵이 발병하여 신고된 "신환자수"임</t>
    <phoneticPr fontId="4" type="noConversion"/>
  </si>
  <si>
    <t>사망</t>
  </si>
  <si>
    <t>발생</t>
  </si>
  <si>
    <r>
      <t>발생</t>
    </r>
    <r>
      <rPr>
        <vertAlign val="superscript"/>
        <sz val="11"/>
        <rFont val="바탕체"/>
        <family val="1"/>
        <charset val="129"/>
      </rPr>
      <t>1)</t>
    </r>
  </si>
  <si>
    <r>
      <t>기  타</t>
    </r>
    <r>
      <rPr>
        <vertAlign val="superscript"/>
        <sz val="11"/>
        <rFont val="바탕체"/>
        <family val="1"/>
        <charset val="129"/>
      </rPr>
      <t>2)</t>
    </r>
  </si>
  <si>
    <t>신증후군
출 혈 열</t>
  </si>
  <si>
    <t>브루셀라증</t>
  </si>
  <si>
    <t>렙토스피라증</t>
  </si>
  <si>
    <t>쯔쯔가무시증</t>
  </si>
  <si>
    <t>성홍열</t>
  </si>
  <si>
    <t>한센병</t>
  </si>
  <si>
    <t>결  핵</t>
  </si>
  <si>
    <t>말라리아</t>
  </si>
  <si>
    <t>수두</t>
  </si>
  <si>
    <t>일본뇌염</t>
  </si>
  <si>
    <t>B형간염</t>
  </si>
  <si>
    <t>폴리오</t>
  </si>
  <si>
    <t>풍   진</t>
  </si>
  <si>
    <t>유행성이하선염</t>
  </si>
  <si>
    <t>홍역</t>
  </si>
  <si>
    <t>파상풍</t>
  </si>
  <si>
    <t>백일해</t>
  </si>
  <si>
    <t>디프테리아</t>
  </si>
  <si>
    <t>A형 간염</t>
  </si>
  <si>
    <t>장출혈대장균
감염증</t>
  </si>
  <si>
    <t>세균성이질</t>
  </si>
  <si>
    <t>파라티푸스</t>
  </si>
  <si>
    <t>장티푸스</t>
  </si>
  <si>
    <t>콜레라</t>
  </si>
  <si>
    <t>제4군감염병
및
지정감염병</t>
  </si>
  <si>
    <t>제  3  군   감   염   병</t>
  </si>
  <si>
    <t>제 2 군  감  염  병</t>
  </si>
  <si>
    <t>제   1     군       감       염        병</t>
  </si>
  <si>
    <t>연 별 및 구 군 별</t>
  </si>
  <si>
    <t>단위:건,명</t>
    <phoneticPr fontId="4" type="noConversion"/>
  </si>
  <si>
    <t xml:space="preserve">   10. 법정감염병 발생 및 사망</t>
    <phoneticPr fontId="4" type="noConversion"/>
  </si>
  <si>
    <t xml:space="preserve">  주:1)수두, 뇌수막염, 패구균성폐렴, 기타 등</t>
    <phoneticPr fontId="4" type="noConversion"/>
  </si>
  <si>
    <r>
      <t>기타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</si>
  <si>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>노인폐렴구균</t>
    <phoneticPr fontId="4" type="noConversion"/>
  </si>
  <si>
    <t>Hib</t>
    <phoneticPr fontId="4" type="noConversion"/>
  </si>
  <si>
    <t>수두</t>
    <phoneticPr fontId="4" type="noConversion"/>
  </si>
  <si>
    <t>유행성
출혈열</t>
    <phoneticPr fontId="4" type="noConversion"/>
  </si>
  <si>
    <t>인플루
엔  자</t>
    <phoneticPr fontId="4" type="noConversion"/>
  </si>
  <si>
    <t xml:space="preserve">결핵
B. C. G </t>
    <phoneticPr fontId="4" type="noConversion"/>
  </si>
  <si>
    <t>B형간염</t>
    <phoneticPr fontId="4" type="noConversion"/>
  </si>
  <si>
    <t>홍역, 유행성  이하선염, 
풍진(MMR)</t>
    <phoneticPr fontId="4" type="noConversion"/>
  </si>
  <si>
    <t>폴리오
Polio</t>
    <phoneticPr fontId="4" type="noConversion"/>
  </si>
  <si>
    <t>파상풍,
디프테리아
(TD)</t>
    <phoneticPr fontId="4" type="noConversion"/>
  </si>
  <si>
    <t>디프테리아,
파상풍,백일해(DT&amp;P)</t>
    <phoneticPr fontId="4" type="noConversion"/>
  </si>
  <si>
    <t xml:space="preserve">  9. 예방접종  </t>
    <phoneticPr fontId="4" type="noConversion"/>
  </si>
  <si>
    <t xml:space="preserve">  주:1)관광호텔 포함</t>
    <phoneticPr fontId="4" type="noConversion"/>
  </si>
  <si>
    <t>자료:북구보건소(위생과)</t>
    <phoneticPr fontId="4" type="noConversion"/>
  </si>
  <si>
    <t>손톱
발톱</t>
    <phoneticPr fontId="4" type="noConversion"/>
  </si>
  <si>
    <t>피부</t>
    <phoneticPr fontId="4" type="noConversion"/>
  </si>
  <si>
    <t>일반</t>
    <phoneticPr fontId="4" type="noConversion"/>
  </si>
  <si>
    <t>종합</t>
    <phoneticPr fontId="4" type="noConversion"/>
  </si>
  <si>
    <t>화장
분장</t>
    <phoneticPr fontId="4" type="noConversion"/>
  </si>
  <si>
    <t>기타
위생용품제조업</t>
  </si>
  <si>
    <t>세척제
제조업</t>
  </si>
  <si>
    <t>위생처리업</t>
  </si>
  <si>
    <t>위생관리
용역업</t>
  </si>
  <si>
    <t>세탁업</t>
  </si>
  <si>
    <t>미용업</t>
  </si>
  <si>
    <t>이용업</t>
  </si>
  <si>
    <t>목욕장업</t>
  </si>
  <si>
    <r>
      <t>숙박업</t>
    </r>
    <r>
      <rPr>
        <vertAlign val="superscript"/>
        <sz val="11"/>
        <rFont val="바탕체"/>
        <family val="1"/>
        <charset val="129"/>
      </rPr>
      <t>1)</t>
    </r>
  </si>
  <si>
    <t>소 계</t>
  </si>
  <si>
    <t>위생처리,세척제,위생용품제조업수</t>
    <phoneticPr fontId="4" type="noConversion"/>
  </si>
  <si>
    <t xml:space="preserve">공     중     위     생     영    업     소 </t>
  </si>
  <si>
    <t>총계</t>
  </si>
  <si>
    <t>단위:개소</t>
  </si>
  <si>
    <t xml:space="preserve">  8. 공중위생 관계업소 </t>
    <phoneticPr fontId="4" type="noConversion"/>
  </si>
  <si>
    <t xml:space="preserve">     3)2016년부터 식품제조및가공업에 식품소분업은 식품운반판매기타업에 식품소분판매업에 포함됨</t>
    <phoneticPr fontId="4" type="noConversion"/>
  </si>
  <si>
    <t xml:space="preserve">     2)식품자동판매기 영업, 식용얼음판매업, 유통전문판매업, 기타식품판매업 등</t>
    <phoneticPr fontId="4" type="noConversion"/>
  </si>
  <si>
    <t xml:space="preserve">  주:1)학교급식소 제외</t>
    <phoneticPr fontId="4" type="noConversion"/>
  </si>
  <si>
    <t>기 타</t>
  </si>
  <si>
    <t>다  방</t>
  </si>
  <si>
    <t>건    강
기능식품
판 매 업</t>
  </si>
  <si>
    <t>건    강
기능식품
수 입 업</t>
  </si>
  <si>
    <t>건    강
기능식품
제 조 업</t>
  </si>
  <si>
    <t>용기·
포장류
제조업</t>
  </si>
  <si>
    <t>식  품
보존업</t>
  </si>
  <si>
    <r>
      <t>식품소분 
판매업</t>
    </r>
    <r>
      <rPr>
        <vertAlign val="superscript"/>
        <sz val="10"/>
        <rFont val="바탕체"/>
        <family val="1"/>
        <charset val="129"/>
      </rPr>
      <t>2)</t>
    </r>
  </si>
  <si>
    <t>식  품 
운반업</t>
  </si>
  <si>
    <t>식  품
첨가물</t>
  </si>
  <si>
    <t>즉석판매
제조
가공업</t>
  </si>
  <si>
    <t>식품제조
가 공 업</t>
  </si>
  <si>
    <t>위탁급식
영    업</t>
  </si>
  <si>
    <t>유흥주점</t>
  </si>
  <si>
    <t>단란주점</t>
  </si>
  <si>
    <t>제과점</t>
  </si>
  <si>
    <t>일반음식점</t>
  </si>
  <si>
    <t>휴 게 음 식 점</t>
  </si>
  <si>
    <t>건강기능식품 제조·수입·판매업</t>
  </si>
  <si>
    <t>판 매·운 반·기 타 업</t>
  </si>
  <si>
    <t>식 품 제 조 업  및  가 공 업</t>
  </si>
  <si>
    <r>
      <t>집 단</t>
    </r>
    <r>
      <rPr>
        <vertAlign val="superscript"/>
        <sz val="10"/>
        <rFont val="바탕체"/>
        <family val="1"/>
        <charset val="129"/>
      </rPr>
      <t>1)</t>
    </r>
    <r>
      <rPr>
        <sz val="10"/>
        <rFont val="바탕체"/>
        <family val="1"/>
        <charset val="129"/>
      </rPr>
      <t xml:space="preserve">
급식소</t>
    </r>
  </si>
  <si>
    <t>식     품     접      객       업</t>
  </si>
  <si>
    <t xml:space="preserve">  7.  식품위생 관계업소</t>
    <phoneticPr fontId="4" type="noConversion"/>
  </si>
  <si>
    <t>한약도매상</t>
    <phoneticPr fontId="4" type="noConversion"/>
  </si>
  <si>
    <t>의약품
도매상</t>
    <phoneticPr fontId="4" type="noConversion"/>
  </si>
  <si>
    <t>의료기기
수리업</t>
  </si>
  <si>
    <t>의료기기
임대업</t>
  </si>
  <si>
    <t>의료기기
판매업</t>
  </si>
  <si>
    <t>매약상</t>
  </si>
  <si>
    <t>한약업사</t>
  </si>
  <si>
    <t>약업사</t>
  </si>
  <si>
    <t>한약국</t>
  </si>
  <si>
    <t>약  국</t>
  </si>
  <si>
    <t>의료기기</t>
  </si>
  <si>
    <t>화 장 품</t>
  </si>
  <si>
    <t>의약외품</t>
  </si>
  <si>
    <t>의 약 품</t>
  </si>
  <si>
    <t>판          매          업          소</t>
  </si>
  <si>
    <t>제          조          업          소</t>
  </si>
  <si>
    <t xml:space="preserve">  6. 의약품등 제조업소 및 판매업소</t>
    <phoneticPr fontId="4" type="noConversion"/>
  </si>
  <si>
    <t xml:space="preserve"> 주:1)진단용 방사선 발생장치 설치운영 관련위반을 의미함</t>
    <phoneticPr fontId="4" type="noConversion"/>
  </si>
  <si>
    <t>고  발</t>
  </si>
  <si>
    <t>경고</t>
  </si>
  <si>
    <t>시정지시</t>
  </si>
  <si>
    <t>업무정지</t>
  </si>
  <si>
    <t>허가취소또는폐쇄</t>
  </si>
  <si>
    <t>광고위반</t>
  </si>
  <si>
    <t>명칭 및 진료과목 표시위반</t>
  </si>
  <si>
    <t>비급여 
고지위반</t>
  </si>
  <si>
    <r>
      <t>진,방관련 위반</t>
    </r>
    <r>
      <rPr>
        <vertAlign val="superscript"/>
        <sz val="11"/>
        <rFont val="바탕체"/>
        <family val="1"/>
        <charset val="129"/>
      </rPr>
      <t>1)</t>
    </r>
  </si>
  <si>
    <t>준수사항미 이 행</t>
  </si>
  <si>
    <t>신고(허가)사항 미이행</t>
  </si>
  <si>
    <t>무면허,면허범위외   의료행위</t>
  </si>
  <si>
    <t>황</t>
  </si>
  <si>
    <t>현</t>
  </si>
  <si>
    <t>리</t>
  </si>
  <si>
    <t>처</t>
  </si>
  <si>
    <t>위         반        현         황</t>
  </si>
  <si>
    <t>연 별 및구 군 별</t>
  </si>
  <si>
    <t>단위:건</t>
  </si>
  <si>
    <t>나. 의 료 기 관</t>
    <phoneticPr fontId="4" type="noConversion"/>
  </si>
  <si>
    <t>고발</t>
  </si>
  <si>
    <t>자격정지</t>
  </si>
  <si>
    <t>면허취소</t>
  </si>
  <si>
    <t>면허대여(8)</t>
  </si>
  <si>
    <t>개설불가자에게 고용(7)</t>
  </si>
  <si>
    <t>허위진단 발    급(6)</t>
  </si>
  <si>
    <t>품위손상(5)</t>
  </si>
  <si>
    <t>진료기록 관련 위반(4)</t>
  </si>
  <si>
    <t>환자유인(3)</t>
  </si>
  <si>
    <t>면허(업무)범위외의 의료행위(2)</t>
  </si>
  <si>
    <t>무자격자에게
의료행위사주(1)</t>
  </si>
  <si>
    <t xml:space="preserve"> 처     리     현     황</t>
  </si>
  <si>
    <t>위      반      현       황</t>
  </si>
  <si>
    <t>가.  의  료  인 등</t>
    <phoneticPr fontId="4" type="noConversion"/>
  </si>
  <si>
    <t xml:space="preserve">  5. 부정의료업자 단속실적</t>
    <phoneticPr fontId="4" type="noConversion"/>
  </si>
  <si>
    <t xml:space="preserve">  주:정원기준 * 남여구분은 현원기준</t>
    <phoneticPr fontId="4" type="noConversion"/>
  </si>
  <si>
    <t>보건
진료소</t>
  </si>
  <si>
    <t>행정직</t>
  </si>
  <si>
    <t>보건직</t>
  </si>
  <si>
    <t>간호
조무사</t>
  </si>
  <si>
    <t>방사선사</t>
  </si>
  <si>
    <t>임  상  
병리사</t>
  </si>
  <si>
    <t>치과
위생사</t>
  </si>
  <si>
    <t>간호사</t>
  </si>
  <si>
    <t>액사</t>
  </si>
  <si>
    <t>한의사</t>
  </si>
  <si>
    <t>치과의사</t>
  </si>
  <si>
    <t>의사</t>
  </si>
  <si>
    <t>면허자격종별외</t>
  </si>
  <si>
    <t>면  허  ·  자  격  종  별</t>
  </si>
  <si>
    <t>보건
진료원</t>
  </si>
  <si>
    <t>보        건        지        소</t>
  </si>
  <si>
    <t>합     계</t>
    <phoneticPr fontId="4" type="noConversion"/>
  </si>
  <si>
    <t xml:space="preserve">  4. 보건지소 및 보건진료소 인력</t>
    <phoneticPr fontId="4" type="noConversion"/>
  </si>
  <si>
    <t>응급
구조사</t>
  </si>
  <si>
    <t>정보처리
기사</t>
  </si>
  <si>
    <t>정신보건
전문요원</t>
  </si>
  <si>
    <t>위생사.
위생시험사</t>
  </si>
  <si>
    <t>의  무  
기록사</t>
  </si>
  <si>
    <t>간  호  
조무사</t>
  </si>
  <si>
    <t>영양사</t>
  </si>
  <si>
    <t>치  과  
위생사</t>
  </si>
  <si>
    <t>물  리
치료사</t>
  </si>
  <si>
    <t>방사선  
사</t>
  </si>
  <si>
    <t>조산사</t>
  </si>
  <si>
    <t>약사</t>
  </si>
  <si>
    <t>치과  
의사</t>
  </si>
  <si>
    <t>면허자격종별 외</t>
  </si>
  <si>
    <t xml:space="preserve">    면  허  ·  자  격  종  별</t>
  </si>
  <si>
    <t xml:space="preserve">  ３. 보건소 인력</t>
    <phoneticPr fontId="4" type="noConversion"/>
  </si>
  <si>
    <t xml:space="preserve">     1)개인약국 약사 제외</t>
  </si>
  <si>
    <t xml:space="preserve">  주:의료법 제3조에 의한 의료기관(보건소 제외)</t>
  </si>
  <si>
    <t>비상근의사</t>
  </si>
  <si>
    <t>상근의사</t>
  </si>
  <si>
    <t>의무기록사</t>
  </si>
  <si>
    <t>의료기사</t>
  </si>
  <si>
    <t>간호조무사</t>
  </si>
  <si>
    <t>간 호 사</t>
  </si>
  <si>
    <t>조 산 사</t>
  </si>
  <si>
    <r>
      <t xml:space="preserve">약  사 </t>
    </r>
    <r>
      <rPr>
        <vertAlign val="superscript"/>
        <sz val="11"/>
        <rFont val="바탕체"/>
        <family val="1"/>
        <charset val="129"/>
      </rPr>
      <t>1)</t>
    </r>
  </si>
  <si>
    <t>한 의 사</t>
  </si>
  <si>
    <t xml:space="preserve">의     사 </t>
  </si>
  <si>
    <t xml:space="preserve">  ２. 의료기관 종사 의료인력</t>
    <phoneticPr fontId="4" type="noConversion"/>
  </si>
  <si>
    <t xml:space="preserve">     3)정신병원,결핵병원,나병원포함</t>
    <phoneticPr fontId="4" type="noConversion"/>
  </si>
  <si>
    <t xml:space="preserve">     2)군인병원제외</t>
    <phoneticPr fontId="4" type="noConversion"/>
  </si>
  <si>
    <t xml:space="preserve">  주:1)보건의료원 이하는 제외</t>
    <phoneticPr fontId="4" type="noConversion"/>
  </si>
  <si>
    <t>국우동</t>
    <phoneticPr fontId="4" type="noConversion"/>
  </si>
  <si>
    <t>동천동</t>
    <phoneticPr fontId="4" type="noConversion"/>
  </si>
  <si>
    <t>노원동</t>
    <phoneticPr fontId="4" type="noConversion"/>
  </si>
  <si>
    <t>병상수</t>
  </si>
  <si>
    <t>병원수</t>
  </si>
  <si>
    <t>보  건  
진료소</t>
  </si>
  <si>
    <t>보건  지소</t>
  </si>
  <si>
    <t>보건소</t>
  </si>
  <si>
    <t>보  건  
의료원</t>
  </si>
  <si>
    <t>부 속 의 원</t>
  </si>
  <si>
    <t>조  산  소</t>
  </si>
  <si>
    <t>한의원</t>
  </si>
  <si>
    <t>(의)원</t>
  </si>
  <si>
    <t>한방병원</t>
  </si>
  <si>
    <t>치과병(의)원</t>
  </si>
  <si>
    <t>요양병원</t>
  </si>
  <si>
    <t>병  원</t>
  </si>
  <si>
    <r>
      <t>특수병원</t>
    </r>
    <r>
      <rPr>
        <vertAlign val="superscript"/>
        <sz val="10"/>
        <rFont val="바탕체"/>
        <family val="1"/>
        <charset val="129"/>
      </rPr>
      <t>3)</t>
    </r>
  </si>
  <si>
    <t>의   원</t>
  </si>
  <si>
    <t>원</t>
  </si>
  <si>
    <r>
      <t>병   원</t>
    </r>
    <r>
      <rPr>
        <vertAlign val="superscript"/>
        <sz val="10"/>
        <rFont val="바탕체"/>
        <family val="1"/>
        <charset val="129"/>
      </rPr>
      <t>2)</t>
    </r>
  </si>
  <si>
    <t>병 원</t>
  </si>
  <si>
    <t>종 합 병 원</t>
  </si>
  <si>
    <r>
      <t>합    계</t>
    </r>
    <r>
      <rPr>
        <vertAlign val="superscript"/>
        <sz val="10"/>
        <rFont val="바탕체"/>
        <family val="1"/>
        <charset val="129"/>
      </rPr>
      <t>1)</t>
    </r>
  </si>
  <si>
    <t>단위:개</t>
  </si>
  <si>
    <r>
      <t xml:space="preserve">  1.  </t>
    </r>
    <r>
      <rPr>
        <sz val="11"/>
        <rFont val="바탕체"/>
        <family val="1"/>
        <charset val="129"/>
      </rPr>
      <t>의료기관</t>
    </r>
    <phoneticPr fontId="4" type="noConversion"/>
  </si>
  <si>
    <t xml:space="preserve"> ⅩⅡ. 보건 및 사회보장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</si>
</sst>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  <numFmt numFmtId="177" formatCode="_-* #,##0_-;&quot;₩&quot;\!\-* #,##0_-;_-* &quot;-&quot;_-;_-@_-"/>
    <numFmt numFmtId="178" formatCode="#,##0;\-#,##0;&quot; &quot;;"/>
    <numFmt numFmtId="179" formatCode="#,##0;\-#,##0;&quot;-&quot;;"/>
    <numFmt numFmtId="180" formatCode="0_ "/>
    <numFmt numFmtId="181" formatCode="_-* #,##0_-;\-* #,##0_-;_-* &quot; &quot;_-;_-@_-"/>
    <numFmt numFmtId="182" formatCode="_-&quot;₩&quot;* #,##0_-;&quot;₩&quot;\!\-&quot;₩&quot;* #,##0_-;_-&quot;₩&quot;* &quot;-&quot;_-;_-@_-"/>
    <numFmt numFmtId="183" formatCode="##,###,###"/>
    <numFmt numFmtId="184" formatCode="#,##0_);[Red]\(#,##0\)"/>
  </numFmts>
  <fonts count="3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바탕체"/>
      <family val="1"/>
      <charset val="129"/>
    </font>
    <font>
      <sz val="8"/>
      <name val="돋움"/>
      <family val="3"/>
      <charset val="129"/>
    </font>
    <font>
      <u/>
      <sz val="10"/>
      <color indexed="12"/>
      <name val="Arial"/>
      <family val="2"/>
    </font>
    <font>
      <u/>
      <sz val="14"/>
      <color indexed="12"/>
      <name val="휴먼매직체"/>
      <family val="1"/>
      <charset val="129"/>
    </font>
    <font>
      <sz val="11"/>
      <color theme="1"/>
      <name val="바탕체"/>
      <family val="1"/>
      <charset val="129"/>
    </font>
    <font>
      <b/>
      <sz val="12"/>
      <name val="바탕체"/>
      <family val="1"/>
      <charset val="129"/>
    </font>
    <font>
      <b/>
      <sz val="11"/>
      <name val="돋움"/>
      <family val="3"/>
      <charset val="129"/>
    </font>
    <font>
      <sz val="11"/>
      <color indexed="8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10"/>
      <name val="바탕체"/>
      <family val="1"/>
      <charset val="129"/>
    </font>
    <font>
      <vertAlign val="superscript"/>
      <sz val="11"/>
      <name val="바탕체"/>
      <family val="1"/>
      <charset val="129"/>
    </font>
    <font>
      <sz val="10"/>
      <name val="바탕체"/>
      <family val="1"/>
      <charset val="129"/>
    </font>
    <font>
      <b/>
      <sz val="13"/>
      <name val="바탕체"/>
      <family val="1"/>
      <charset val="129"/>
    </font>
    <font>
      <sz val="10"/>
      <name val="돋움"/>
      <family val="3"/>
      <charset val="129"/>
    </font>
    <font>
      <sz val="9"/>
      <name val="바탕체"/>
      <family val="1"/>
      <charset val="129"/>
    </font>
    <font>
      <b/>
      <sz val="14"/>
      <name val="바탕체"/>
      <family val="1"/>
      <charset val="129"/>
    </font>
    <font>
      <sz val="10"/>
      <color rgb="FF0000FF"/>
      <name val="바탕체"/>
      <family val="1"/>
      <charset val="129"/>
    </font>
    <font>
      <b/>
      <u/>
      <sz val="16"/>
      <name val="바탕체"/>
      <family val="1"/>
      <charset val="129"/>
    </font>
    <font>
      <sz val="11"/>
      <color rgb="FF000000"/>
      <name val="바탕체"/>
      <family val="1"/>
      <charset val="129"/>
    </font>
    <font>
      <sz val="11"/>
      <color rgb="FFFF0000"/>
      <name val="바탕체"/>
      <family val="1"/>
      <charset val="129"/>
    </font>
    <font>
      <sz val="11"/>
      <color theme="1"/>
      <name val="돋움"/>
      <family val="3"/>
      <charset val="129"/>
    </font>
    <font>
      <sz val="11"/>
      <color rgb="FF0000FF"/>
      <name val="바탕체"/>
      <family val="1"/>
      <charset val="129"/>
    </font>
    <font>
      <sz val="12"/>
      <name val="바탕체"/>
      <family val="1"/>
      <charset val="129"/>
    </font>
    <font>
      <sz val="11"/>
      <color theme="1"/>
      <name val="굴림"/>
      <family val="3"/>
      <charset val="129"/>
    </font>
    <font>
      <vertAlign val="superscript"/>
      <sz val="10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sz val="10"/>
      <color theme="1"/>
      <name val="바탕체"/>
      <family val="1"/>
      <charset val="129"/>
    </font>
    <font>
      <b/>
      <sz val="16"/>
      <name val="바탕체"/>
      <family val="1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theme="1"/>
      </bottom>
      <diagonal/>
    </border>
  </borders>
  <cellStyleXfs count="75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177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0" fontId="2" fillId="0" borderId="0"/>
    <xf numFmtId="0" fontId="11" fillId="0" borderId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177" fontId="2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8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15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6" fillId="2" borderId="0" xfId="4" applyFont="1" applyFill="1" applyAlignment="1" applyProtection="1">
      <alignment horizontal="center" vertical="center"/>
    </xf>
    <xf numFmtId="41" fontId="3" fillId="2" borderId="0" xfId="0" applyNumberFormat="1" applyFont="1" applyFill="1" applyAlignment="1">
      <alignment vertical="center"/>
    </xf>
    <xf numFmtId="41" fontId="3" fillId="2" borderId="0" xfId="2" applyNumberFormat="1" applyFont="1" applyFill="1" applyAlignment="1">
      <alignment vertical="center"/>
    </xf>
    <xf numFmtId="176" fontId="3" fillId="2" borderId="0" xfId="0" applyNumberFormat="1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41" fontId="7" fillId="0" borderId="1" xfId="0" applyNumberFormat="1" applyFont="1" applyBorder="1">
      <alignment vertical="center"/>
    </xf>
    <xf numFmtId="41" fontId="7" fillId="0" borderId="2" xfId="0" applyNumberFormat="1" applyFont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41" fontId="7" fillId="0" borderId="0" xfId="0" applyNumberFormat="1" applyFont="1" applyBorder="1">
      <alignment vertical="center"/>
    </xf>
    <xf numFmtId="41" fontId="7" fillId="0" borderId="4" xfId="0" applyNumberFormat="1" applyFont="1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176" fontId="3" fillId="3" borderId="0" xfId="0" applyNumberFormat="1" applyFont="1" applyFill="1" applyAlignment="1">
      <alignment horizontal="center" vertical="center"/>
    </xf>
    <xf numFmtId="41" fontId="3" fillId="0" borderId="0" xfId="0" applyNumberFormat="1" applyFont="1">
      <alignment vertical="center"/>
    </xf>
    <xf numFmtId="0" fontId="3" fillId="0" borderId="0" xfId="0" applyFont="1" applyFill="1" applyAlignment="1">
      <alignment vertical="center"/>
    </xf>
    <xf numFmtId="41" fontId="3" fillId="0" borderId="0" xfId="0" applyNumberFormat="1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41" fontId="3" fillId="0" borderId="0" xfId="0" applyNumberFormat="1" applyFont="1" applyFill="1" applyBorder="1" applyAlignment="1"/>
    <xf numFmtId="41" fontId="7" fillId="0" borderId="0" xfId="1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horizontal="center" vertical="center"/>
    </xf>
    <xf numFmtId="41" fontId="7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41" fontId="7" fillId="0" borderId="6" xfId="1" applyNumberFormat="1" applyFont="1" applyFill="1" applyBorder="1" applyAlignment="1">
      <alignment vertical="center"/>
    </xf>
    <xf numFmtId="41" fontId="7" fillId="0" borderId="6" xfId="0" applyNumberFormat="1" applyFont="1" applyFill="1" applyBorder="1" applyAlignment="1">
      <alignment horizontal="center" vertical="center"/>
    </xf>
    <xf numFmtId="41" fontId="7" fillId="0" borderId="7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0" fillId="4" borderId="8" xfId="0" applyFill="1" applyBorder="1">
      <alignment vertical="center"/>
    </xf>
    <xf numFmtId="0" fontId="0" fillId="4" borderId="6" xfId="0" applyFill="1" applyBorder="1">
      <alignment vertical="center"/>
    </xf>
    <xf numFmtId="0" fontId="3" fillId="4" borderId="7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8" fillId="0" borderId="0" xfId="0" applyFont="1">
      <alignment vertical="center"/>
    </xf>
    <xf numFmtId="41" fontId="7" fillId="0" borderId="1" xfId="5" applyNumberFormat="1" applyFont="1" applyFill="1" applyBorder="1" applyAlignment="1">
      <alignment vertical="center"/>
    </xf>
    <xf numFmtId="41" fontId="7" fillId="0" borderId="1" xfId="6" applyNumberFormat="1" applyFont="1" applyFill="1" applyBorder="1" applyAlignment="1">
      <alignment horizontal="center" vertical="center"/>
    </xf>
    <xf numFmtId="41" fontId="7" fillId="0" borderId="2" xfId="6" applyNumberFormat="1" applyFont="1" applyFill="1" applyBorder="1" applyAlignment="1">
      <alignment horizontal="center" vertical="center"/>
    </xf>
    <xf numFmtId="41" fontId="7" fillId="0" borderId="0" xfId="5" applyNumberFormat="1" applyFont="1" applyFill="1" applyBorder="1" applyAlignment="1">
      <alignment vertical="center"/>
    </xf>
    <xf numFmtId="41" fontId="7" fillId="0" borderId="0" xfId="6" applyNumberFormat="1" applyFont="1" applyFill="1" applyBorder="1" applyAlignment="1">
      <alignment horizontal="center" vertical="center"/>
    </xf>
    <xf numFmtId="41" fontId="7" fillId="0" borderId="4" xfId="6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41" fontId="10" fillId="0" borderId="0" xfId="7" applyNumberFormat="1" applyFont="1" applyFill="1" applyBorder="1" applyAlignment="1">
      <alignment horizontal="center" vertical="center"/>
    </xf>
    <xf numFmtId="41" fontId="10" fillId="2" borderId="0" xfId="7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176" fontId="7" fillId="0" borderId="1" xfId="8" applyNumberFormat="1" applyFont="1" applyFill="1" applyBorder="1" applyAlignment="1">
      <alignment horizontal="right" vertical="center" wrapText="1"/>
    </xf>
    <xf numFmtId="41" fontId="7" fillId="0" borderId="1" xfId="8" applyNumberFormat="1" applyFont="1" applyFill="1" applyBorder="1" applyAlignment="1">
      <alignment vertical="center"/>
    </xf>
    <xf numFmtId="41" fontId="7" fillId="0" borderId="2" xfId="8" applyNumberFormat="1" applyFont="1" applyFill="1" applyBorder="1" applyAlignment="1">
      <alignment vertical="center"/>
    </xf>
    <xf numFmtId="41" fontId="3" fillId="2" borderId="0" xfId="0" applyNumberFormat="1" applyFont="1" applyFill="1" applyBorder="1" applyAlignment="1">
      <alignment vertical="center"/>
    </xf>
    <xf numFmtId="176" fontId="7" fillId="0" borderId="0" xfId="8" applyNumberFormat="1" applyFont="1" applyFill="1" applyBorder="1" applyAlignment="1">
      <alignment horizontal="right" vertical="center" wrapText="1"/>
    </xf>
    <xf numFmtId="41" fontId="7" fillId="0" borderId="0" xfId="8" applyNumberFormat="1" applyFont="1" applyFill="1" applyBorder="1" applyAlignment="1">
      <alignment vertical="center"/>
    </xf>
    <xf numFmtId="41" fontId="7" fillId="0" borderId="4" xfId="8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horizontal="center" vertical="center"/>
    </xf>
    <xf numFmtId="41" fontId="10" fillId="2" borderId="4" xfId="7" applyNumberFormat="1" applyFont="1" applyFill="1" applyBorder="1" applyAlignment="1">
      <alignment horizontal="center" vertical="center"/>
    </xf>
    <xf numFmtId="41" fontId="3" fillId="2" borderId="0" xfId="0" applyNumberFormat="1" applyFont="1" applyFill="1" applyBorder="1" applyAlignment="1">
      <alignment horizontal="center" vertical="center"/>
    </xf>
    <xf numFmtId="41" fontId="3" fillId="2" borderId="4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6" xfId="0" applyNumberFormat="1" applyFont="1" applyFill="1" applyBorder="1" applyAlignment="1">
      <alignment horizontal="right" vertical="center"/>
    </xf>
    <xf numFmtId="41" fontId="3" fillId="2" borderId="6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178" fontId="3" fillId="2" borderId="0" xfId="0" applyNumberFormat="1" applyFont="1" applyFill="1" applyAlignment="1">
      <alignment vertical="center"/>
    </xf>
    <xf numFmtId="41" fontId="7" fillId="3" borderId="1" xfId="9" applyNumberFormat="1" applyFont="1" applyFill="1" applyBorder="1" applyAlignment="1">
      <alignment horizontal="center" vertical="center"/>
    </xf>
    <xf numFmtId="41" fontId="7" fillId="3" borderId="1" xfId="0" applyNumberFormat="1" applyFont="1" applyFill="1" applyBorder="1" applyAlignment="1">
      <alignment horizontal="center" vertical="center"/>
    </xf>
    <xf numFmtId="41" fontId="7" fillId="5" borderId="1" xfId="9" applyNumberFormat="1" applyFont="1" applyFill="1" applyBorder="1" applyAlignment="1">
      <alignment horizontal="center" vertical="center"/>
    </xf>
    <xf numFmtId="41" fontId="7" fillId="5" borderId="1" xfId="0" applyNumberFormat="1" applyFont="1" applyFill="1" applyBorder="1" applyAlignment="1">
      <alignment horizontal="center" vertical="center"/>
    </xf>
    <xf numFmtId="41" fontId="7" fillId="5" borderId="2" xfId="9" applyNumberFormat="1" applyFont="1" applyFill="1" applyBorder="1" applyAlignment="1">
      <alignment horizontal="center" vertical="center"/>
    </xf>
    <xf numFmtId="41" fontId="7" fillId="3" borderId="0" xfId="9" applyNumberFormat="1" applyFont="1" applyFill="1" applyBorder="1" applyAlignment="1">
      <alignment horizontal="center" vertical="center"/>
    </xf>
    <xf numFmtId="41" fontId="7" fillId="5" borderId="0" xfId="9" applyNumberFormat="1" applyFont="1" applyFill="1" applyBorder="1" applyAlignment="1">
      <alignment horizontal="center" vertical="center"/>
    </xf>
    <xf numFmtId="41" fontId="7" fillId="3" borderId="0" xfId="0" applyNumberFormat="1" applyFont="1" applyFill="1" applyBorder="1" applyAlignment="1">
      <alignment horizontal="center" vertical="center"/>
    </xf>
    <xf numFmtId="41" fontId="7" fillId="5" borderId="0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41" fontId="7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41" fontId="7" fillId="2" borderId="1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41" fontId="7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1" fontId="7" fillId="2" borderId="4" xfId="0" applyNumberFormat="1" applyFont="1" applyFill="1" applyBorder="1" applyAlignment="1">
      <alignment horizontal="center" vertical="center"/>
    </xf>
    <xf numFmtId="41" fontId="7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0" fillId="0" borderId="0" xfId="0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9" fontId="3" fillId="2" borderId="0" xfId="0" applyNumberFormat="1" applyFont="1" applyFill="1" applyAlignment="1">
      <alignment vertical="center"/>
    </xf>
    <xf numFmtId="41" fontId="3" fillId="0" borderId="1" xfId="0" applyNumberFormat="1" applyFont="1" applyBorder="1">
      <alignment vertical="center"/>
    </xf>
    <xf numFmtId="41" fontId="3" fillId="0" borderId="2" xfId="0" applyNumberFormat="1" applyFont="1" applyBorder="1">
      <alignment vertical="center"/>
    </xf>
    <xf numFmtId="41" fontId="3" fillId="0" borderId="0" xfId="0" applyNumberFormat="1" applyFont="1" applyBorder="1">
      <alignment vertical="center"/>
    </xf>
    <xf numFmtId="41" fontId="3" fillId="0" borderId="4" xfId="0" applyNumberFormat="1" applyFont="1" applyBorder="1">
      <alignment vertical="center"/>
    </xf>
    <xf numFmtId="179" fontId="3" fillId="2" borderId="0" xfId="0" applyNumberFormat="1" applyFont="1" applyFill="1" applyAlignment="1">
      <alignment horizontal="center" vertical="center"/>
    </xf>
    <xf numFmtId="179" fontId="3" fillId="2" borderId="0" xfId="0" applyNumberFormat="1" applyFont="1" applyFill="1" applyAlignment="1">
      <alignment horizontal="right" vertical="center"/>
    </xf>
    <xf numFmtId="41" fontId="3" fillId="0" borderId="6" xfId="0" applyNumberFormat="1" applyFont="1" applyBorder="1">
      <alignment vertical="center"/>
    </xf>
    <xf numFmtId="41" fontId="3" fillId="0" borderId="7" xfId="0" applyNumberFormat="1" applyFont="1" applyBorder="1">
      <alignment vertical="center"/>
    </xf>
    <xf numFmtId="41" fontId="3" fillId="4" borderId="11" xfId="0" applyNumberFormat="1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178" fontId="3" fillId="2" borderId="0" xfId="0" applyNumberFormat="1" applyFont="1" applyFill="1" applyAlignment="1">
      <alignment horizontal="center" vertical="center"/>
    </xf>
    <xf numFmtId="179" fontId="3" fillId="2" borderId="0" xfId="0" applyNumberFormat="1" applyFont="1" applyFill="1" applyBorder="1" applyAlignment="1">
      <alignment vertical="center"/>
    </xf>
    <xf numFmtId="179" fontId="3" fillId="2" borderId="0" xfId="0" applyNumberFormat="1" applyFont="1" applyFill="1" applyBorder="1" applyAlignment="1">
      <alignment horizontal="center" vertical="center"/>
    </xf>
    <xf numFmtId="41" fontId="7" fillId="0" borderId="6" xfId="0" applyNumberFormat="1" applyFont="1" applyBorder="1">
      <alignment vertical="center"/>
    </xf>
    <xf numFmtId="41" fontId="7" fillId="0" borderId="7" xfId="0" applyNumberFormat="1" applyFont="1" applyBorder="1">
      <alignment vertical="center"/>
    </xf>
    <xf numFmtId="0" fontId="0" fillId="0" borderId="3" xfId="0" applyBorder="1">
      <alignment vertical="center"/>
    </xf>
    <xf numFmtId="41" fontId="7" fillId="0" borderId="0" xfId="0" applyNumberFormat="1" applyFont="1">
      <alignment vertical="center"/>
    </xf>
    <xf numFmtId="0" fontId="3" fillId="2" borderId="6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/>
    <xf numFmtId="0" fontId="16" fillId="3" borderId="0" xfId="0" applyFont="1" applyFill="1" applyAlignment="1"/>
    <xf numFmtId="176" fontId="16" fillId="3" borderId="0" xfId="0" applyNumberFormat="1" applyFont="1" applyFill="1" applyAlignment="1"/>
    <xf numFmtId="0" fontId="14" fillId="3" borderId="0" xfId="0" applyFont="1" applyFill="1" applyAlignment="1"/>
    <xf numFmtId="0" fontId="14" fillId="3" borderId="0" xfId="0" applyFont="1" applyFill="1" applyAlignment="1">
      <alignment horizontal="left"/>
    </xf>
    <xf numFmtId="176" fontId="14" fillId="3" borderId="0" xfId="0" applyNumberFormat="1" applyFont="1" applyFill="1" applyAlignment="1"/>
    <xf numFmtId="0" fontId="14" fillId="3" borderId="0" xfId="0" applyFont="1" applyFill="1" applyAlignment="1">
      <alignment vertical="center"/>
    </xf>
    <xf numFmtId="179" fontId="14" fillId="3" borderId="0" xfId="0" applyNumberFormat="1" applyFont="1" applyFill="1" applyAlignment="1">
      <alignment vertical="center"/>
    </xf>
    <xf numFmtId="41" fontId="7" fillId="3" borderId="1" xfId="0" applyNumberFormat="1" applyFont="1" applyFill="1" applyBorder="1" applyAlignment="1">
      <alignment vertical="center"/>
    </xf>
    <xf numFmtId="41" fontId="7" fillId="3" borderId="2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179" fontId="14" fillId="3" borderId="0" xfId="0" applyNumberFormat="1" applyFont="1" applyFill="1" applyBorder="1" applyAlignment="1">
      <alignment vertical="center"/>
    </xf>
    <xf numFmtId="41" fontId="7" fillId="3" borderId="0" xfId="0" applyNumberFormat="1" applyFont="1" applyFill="1" applyBorder="1" applyAlignment="1">
      <alignment vertical="center"/>
    </xf>
    <xf numFmtId="41" fontId="7" fillId="3" borderId="4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top"/>
    </xf>
    <xf numFmtId="0" fontId="0" fillId="3" borderId="0" xfId="0" applyFill="1" applyAlignment="1"/>
    <xf numFmtId="0" fontId="18" fillId="2" borderId="0" xfId="0" applyFont="1" applyFill="1" applyAlignment="1">
      <alignment horizontal="left" vertical="center"/>
    </xf>
    <xf numFmtId="41" fontId="7" fillId="2" borderId="1" xfId="10" applyNumberFormat="1" applyFont="1" applyFill="1" applyBorder="1" applyAlignment="1">
      <alignment horizontal="center" vertical="center"/>
    </xf>
    <xf numFmtId="41" fontId="7" fillId="3" borderId="1" xfId="10" applyNumberFormat="1" applyFont="1" applyFill="1" applyBorder="1" applyAlignment="1">
      <alignment horizontal="center" vertical="center"/>
    </xf>
    <xf numFmtId="41" fontId="7" fillId="3" borderId="2" xfId="10" applyNumberFormat="1" applyFont="1" applyFill="1" applyBorder="1" applyAlignment="1">
      <alignment horizontal="center" vertical="center"/>
    </xf>
    <xf numFmtId="41" fontId="7" fillId="2" borderId="0" xfId="10" applyNumberFormat="1" applyFont="1" applyFill="1" applyBorder="1" applyAlignment="1">
      <alignment horizontal="center" vertical="center"/>
    </xf>
    <xf numFmtId="41" fontId="7" fillId="3" borderId="0" xfId="10" applyNumberFormat="1" applyFont="1" applyFill="1" applyBorder="1" applyAlignment="1">
      <alignment horizontal="center" vertical="center"/>
    </xf>
    <xf numFmtId="41" fontId="7" fillId="3" borderId="0" xfId="10" applyNumberFormat="1" applyFont="1" applyFill="1" applyAlignment="1">
      <alignment horizontal="center" vertical="center"/>
    </xf>
    <xf numFmtId="41" fontId="7" fillId="2" borderId="0" xfId="10" applyNumberFormat="1" applyFont="1" applyFill="1" applyAlignment="1">
      <alignment horizontal="center" vertical="center"/>
    </xf>
    <xf numFmtId="41" fontId="7" fillId="3" borderId="2" xfId="0" applyNumberFormat="1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41" fontId="7" fillId="3" borderId="4" xfId="0" applyNumberFormat="1" applyFont="1" applyFill="1" applyBorder="1" applyAlignment="1">
      <alignment horizontal="center" vertical="center"/>
    </xf>
    <xf numFmtId="41" fontId="7" fillId="3" borderId="0" xfId="11" applyNumberFormat="1" applyFont="1" applyFill="1" applyBorder="1" applyAlignment="1">
      <alignment horizontal="center" vertical="center"/>
    </xf>
    <xf numFmtId="41" fontId="7" fillId="3" borderId="4" xfId="11" applyNumberFormat="1" applyFont="1" applyFill="1" applyBorder="1" applyAlignment="1">
      <alignment horizontal="center" vertical="center"/>
    </xf>
    <xf numFmtId="41" fontId="7" fillId="3" borderId="0" xfId="11" applyFont="1" applyFill="1" applyBorder="1" applyAlignment="1">
      <alignment horizontal="center" vertical="center"/>
    </xf>
    <xf numFmtId="41" fontId="7" fillId="3" borderId="4" xfId="11" applyFont="1" applyFill="1" applyBorder="1" applyAlignment="1">
      <alignment horizontal="center" vertical="center"/>
    </xf>
    <xf numFmtId="41" fontId="7" fillId="2" borderId="6" xfId="1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4" borderId="11" xfId="0" applyNumberFormat="1" applyFont="1" applyFill="1" applyBorder="1" applyAlignment="1">
      <alignment horizontal="center" vertical="center"/>
    </xf>
    <xf numFmtId="0" fontId="3" fillId="4" borderId="1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4" borderId="14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41" fontId="14" fillId="3" borderId="0" xfId="0" applyNumberFormat="1" applyFont="1" applyFill="1" applyBorder="1" applyAlignment="1">
      <alignment horizontal="center" vertical="center"/>
    </xf>
    <xf numFmtId="0" fontId="14" fillId="2" borderId="0" xfId="0" applyFont="1" applyFill="1">
      <alignment vertical="center"/>
    </xf>
    <xf numFmtId="0" fontId="19" fillId="2" borderId="0" xfId="0" applyFont="1" applyFill="1">
      <alignment vertical="center"/>
    </xf>
    <xf numFmtId="0" fontId="3" fillId="2" borderId="0" xfId="7" applyFont="1" applyFill="1" applyAlignment="1">
      <alignment vertical="center"/>
    </xf>
    <xf numFmtId="41" fontId="7" fillId="0" borderId="1" xfId="12" applyNumberFormat="1" applyFont="1" applyBorder="1" applyAlignment="1">
      <alignment horizontal="center" vertical="center"/>
    </xf>
    <xf numFmtId="41" fontId="7" fillId="0" borderId="1" xfId="12" applyNumberFormat="1" applyFont="1" applyFill="1" applyBorder="1" applyAlignment="1" applyProtection="1">
      <alignment horizontal="center" vertical="center" wrapText="1"/>
    </xf>
    <xf numFmtId="41" fontId="7" fillId="0" borderId="2" xfId="12" applyNumberFormat="1" applyFont="1" applyBorder="1" applyAlignment="1">
      <alignment horizontal="center" vertical="center"/>
    </xf>
    <xf numFmtId="0" fontId="3" fillId="2" borderId="0" xfId="7" applyFont="1" applyFill="1" applyBorder="1" applyAlignment="1">
      <alignment vertical="center"/>
    </xf>
    <xf numFmtId="41" fontId="7" fillId="0" borderId="0" xfId="12" applyNumberFormat="1" applyFont="1" applyBorder="1" applyAlignment="1">
      <alignment horizontal="center" vertical="center"/>
    </xf>
    <xf numFmtId="41" fontId="7" fillId="0" borderId="0" xfId="12" applyNumberFormat="1" applyFont="1" applyFill="1" applyBorder="1" applyAlignment="1" applyProtection="1">
      <alignment horizontal="center" vertical="center" wrapText="1"/>
    </xf>
    <xf numFmtId="41" fontId="7" fillId="0" borderId="4" xfId="12" applyNumberFormat="1" applyFont="1" applyBorder="1" applyAlignment="1">
      <alignment horizontal="center" vertical="center"/>
    </xf>
    <xf numFmtId="41" fontId="7" fillId="0" borderId="0" xfId="0" applyNumberFormat="1" applyFont="1" applyFill="1" applyBorder="1" applyAlignment="1" applyProtection="1">
      <protection locked="0"/>
    </xf>
    <xf numFmtId="41" fontId="7" fillId="0" borderId="0" xfId="0" applyNumberFormat="1" applyFont="1" applyFill="1" applyBorder="1" applyAlignment="1" applyProtection="1">
      <alignment horizontal="center" vertical="center" wrapText="1"/>
    </xf>
    <xf numFmtId="41" fontId="7" fillId="0" borderId="0" xfId="0" applyNumberFormat="1" applyFont="1" applyFill="1" applyBorder="1" applyAlignment="1" applyProtection="1">
      <alignment horizontal="center" vertical="center"/>
    </xf>
    <xf numFmtId="41" fontId="7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>
      <alignment vertical="center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vertical="center"/>
    </xf>
    <xf numFmtId="0" fontId="3" fillId="4" borderId="9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20" fillId="2" borderId="0" xfId="0" applyFont="1" applyFill="1" applyAlignment="1">
      <alignment horizontal="center" vertical="center"/>
    </xf>
    <xf numFmtId="41" fontId="7" fillId="0" borderId="1" xfId="13" applyNumberFormat="1" applyFont="1" applyFill="1" applyBorder="1" applyAlignment="1">
      <alignment vertical="center"/>
    </xf>
    <xf numFmtId="41" fontId="7" fillId="0" borderId="2" xfId="13" applyNumberFormat="1" applyFont="1" applyFill="1" applyBorder="1" applyAlignment="1">
      <alignment vertical="center"/>
    </xf>
    <xf numFmtId="176" fontId="14" fillId="3" borderId="0" xfId="0" applyNumberFormat="1" applyFont="1" applyFill="1" applyBorder="1" applyAlignment="1"/>
    <xf numFmtId="41" fontId="7" fillId="0" borderId="0" xfId="13" applyNumberFormat="1" applyFont="1" applyFill="1" applyBorder="1" applyAlignment="1">
      <alignment vertical="center"/>
    </xf>
    <xf numFmtId="41" fontId="7" fillId="0" borderId="4" xfId="13" applyNumberFormat="1" applyFont="1" applyFill="1" applyBorder="1" applyAlignment="1">
      <alignment vertical="center"/>
    </xf>
    <xf numFmtId="41" fontId="7" fillId="2" borderId="0" xfId="11" applyNumberFormat="1" applyFont="1" applyFill="1" applyBorder="1" applyAlignment="1">
      <alignment horizontal="center" vertical="center"/>
    </xf>
    <xf numFmtId="41" fontId="7" fillId="2" borderId="4" xfId="11" applyNumberFormat="1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41" fontId="7" fillId="0" borderId="1" xfId="14" applyNumberFormat="1" applyFont="1" applyBorder="1">
      <alignment vertical="center"/>
    </xf>
    <xf numFmtId="176" fontId="21" fillId="0" borderId="16" xfId="0" applyNumberFormat="1" applyFont="1" applyFill="1" applyBorder="1" applyAlignment="1">
      <alignment horizontal="right" vertical="center" wrapText="1"/>
    </xf>
    <xf numFmtId="176" fontId="21" fillId="0" borderId="1" xfId="0" applyNumberFormat="1" applyFont="1" applyFill="1" applyBorder="1" applyAlignment="1">
      <alignment horizontal="right" vertical="center" wrapText="1"/>
    </xf>
    <xf numFmtId="41" fontId="7" fillId="0" borderId="2" xfId="14" applyNumberFormat="1" applyFont="1" applyBorder="1">
      <alignment vertical="center"/>
    </xf>
    <xf numFmtId="41" fontId="7" fillId="0" borderId="0" xfId="14" applyNumberFormat="1" applyFont="1" applyBorder="1">
      <alignment vertical="center"/>
    </xf>
    <xf numFmtId="176" fontId="21" fillId="0" borderId="0" xfId="0" applyNumberFormat="1" applyFont="1" applyFill="1" applyBorder="1" applyAlignment="1">
      <alignment horizontal="right" vertical="center" wrapText="1"/>
    </xf>
    <xf numFmtId="41" fontId="7" fillId="0" borderId="4" xfId="14" applyNumberFormat="1" applyFont="1" applyBorder="1">
      <alignment vertical="center"/>
    </xf>
    <xf numFmtId="41" fontId="1" fillId="0" borderId="0" xfId="11" applyFont="1">
      <alignment vertical="center"/>
    </xf>
    <xf numFmtId="41" fontId="7" fillId="0" borderId="1" xfId="15" applyNumberFormat="1" applyFont="1" applyBorder="1">
      <alignment vertical="center"/>
    </xf>
    <xf numFmtId="41" fontId="7" fillId="0" borderId="2" xfId="15" applyNumberFormat="1" applyFont="1" applyBorder="1">
      <alignment vertical="center"/>
    </xf>
    <xf numFmtId="41" fontId="7" fillId="0" borderId="0" xfId="15" applyNumberFormat="1" applyFont="1" applyBorder="1">
      <alignment vertical="center"/>
    </xf>
    <xf numFmtId="41" fontId="7" fillId="0" borderId="4" xfId="15" applyNumberFormat="1" applyFont="1" applyBorder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41" fontId="7" fillId="3" borderId="1" xfId="16" applyNumberFormat="1" applyFont="1" applyFill="1" applyBorder="1" applyAlignment="1">
      <alignment horizontal="center" vertical="center"/>
    </xf>
    <xf numFmtId="41" fontId="7" fillId="3" borderId="2" xfId="16" applyNumberFormat="1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41" fontId="7" fillId="3" borderId="0" xfId="16" applyNumberFormat="1" applyFont="1" applyFill="1" applyBorder="1" applyAlignment="1">
      <alignment horizontal="center" vertical="center"/>
    </xf>
    <xf numFmtId="41" fontId="7" fillId="3" borderId="4" xfId="16" applyNumberFormat="1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176" fontId="3" fillId="4" borderId="9" xfId="0" applyNumberFormat="1" applyFont="1" applyFill="1" applyBorder="1" applyAlignment="1">
      <alignment horizontal="center" vertical="center"/>
    </xf>
    <xf numFmtId="0" fontId="23" fillId="0" borderId="1" xfId="0" applyFont="1" applyBorder="1">
      <alignment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23" fillId="0" borderId="0" xfId="0" applyFont="1" applyBorder="1">
      <alignment vertical="center"/>
    </xf>
    <xf numFmtId="176" fontId="3" fillId="2" borderId="5" xfId="0" applyNumberFormat="1" applyFont="1" applyFill="1" applyBorder="1" applyAlignment="1">
      <alignment horizontal="center" vertical="center"/>
    </xf>
    <xf numFmtId="41" fontId="3" fillId="3" borderId="0" xfId="1" applyNumberFormat="1" applyFont="1" applyFill="1" applyBorder="1" applyAlignment="1">
      <alignment horizontal="center" vertical="center"/>
    </xf>
    <xf numFmtId="41" fontId="3" fillId="2" borderId="0" xfId="1" applyNumberFormat="1" applyFont="1" applyFill="1" applyBorder="1" applyAlignment="1">
      <alignment horizontal="center" vertical="center"/>
    </xf>
    <xf numFmtId="41" fontId="3" fillId="3" borderId="4" xfId="1" applyNumberFormat="1" applyFont="1" applyFill="1" applyBorder="1" applyAlignment="1">
      <alignment horizontal="center" vertical="center"/>
    </xf>
    <xf numFmtId="41" fontId="3" fillId="2" borderId="4" xfId="1" applyNumberFormat="1" applyFont="1" applyFill="1" applyBorder="1" applyAlignment="1">
      <alignment horizontal="center" vertical="center"/>
    </xf>
    <xf numFmtId="41" fontId="14" fillId="6" borderId="12" xfId="17" applyNumberFormat="1" applyFont="1" applyFill="1" applyBorder="1" applyAlignment="1">
      <alignment horizontal="center" vertical="center" wrapText="1"/>
    </xf>
    <xf numFmtId="41" fontId="14" fillId="6" borderId="12" xfId="17" applyNumberFormat="1" applyFont="1" applyFill="1" applyBorder="1" applyAlignment="1">
      <alignment horizontal="center" vertical="center" wrapText="1"/>
    </xf>
    <xf numFmtId="41" fontId="14" fillId="6" borderId="11" xfId="17" applyNumberFormat="1" applyFont="1" applyFill="1" applyBorder="1" applyAlignment="1">
      <alignment horizontal="center" vertical="center" wrapText="1"/>
    </xf>
    <xf numFmtId="41" fontId="14" fillId="6" borderId="2" xfId="17" applyNumberFormat="1" applyFont="1" applyFill="1" applyBorder="1" applyAlignment="1">
      <alignment horizontal="center" vertical="center" wrapText="1"/>
    </xf>
    <xf numFmtId="41" fontId="3" fillId="6" borderId="3" xfId="17" applyNumberFormat="1" applyFont="1" applyFill="1" applyBorder="1" applyAlignment="1">
      <alignment horizontal="center" vertical="center"/>
    </xf>
    <xf numFmtId="41" fontId="14" fillId="6" borderId="7" xfId="17" applyNumberFormat="1" applyFont="1" applyFill="1" applyBorder="1" applyAlignment="1">
      <alignment horizontal="center" vertical="center" wrapText="1"/>
    </xf>
    <xf numFmtId="41" fontId="14" fillId="6" borderId="14" xfId="17" applyNumberFormat="1" applyFont="1" applyFill="1" applyBorder="1" applyAlignment="1">
      <alignment horizontal="center" vertical="center" wrapText="1"/>
    </xf>
    <xf numFmtId="41" fontId="14" fillId="6" borderId="8" xfId="17" applyNumberFormat="1" applyFont="1" applyFill="1" applyBorder="1" applyAlignment="1">
      <alignment horizontal="center" vertical="center" wrapText="1"/>
    </xf>
    <xf numFmtId="41" fontId="14" fillId="6" borderId="6" xfId="17" applyNumberFormat="1" applyFont="1" applyFill="1" applyBorder="1" applyAlignment="1">
      <alignment horizontal="center" vertical="center" wrapText="1"/>
    </xf>
    <xf numFmtId="41" fontId="3" fillId="6" borderId="5" xfId="17" applyNumberFormat="1" applyFont="1" applyFill="1" applyBorder="1" applyAlignment="1">
      <alignment horizontal="center" vertical="center"/>
    </xf>
    <xf numFmtId="41" fontId="14" fillId="6" borderId="13" xfId="17" applyNumberFormat="1" applyFont="1" applyFill="1" applyBorder="1" applyAlignment="1">
      <alignment horizontal="center" vertical="center" wrapText="1"/>
    </xf>
    <xf numFmtId="41" fontId="3" fillId="6" borderId="13" xfId="17" applyNumberFormat="1" applyFont="1" applyFill="1" applyBorder="1" applyAlignment="1">
      <alignment horizontal="center" vertical="center"/>
    </xf>
    <xf numFmtId="41" fontId="3" fillId="6" borderId="9" xfId="17" applyNumberFormat="1" applyFont="1" applyFill="1" applyBorder="1" applyAlignment="1">
      <alignment horizontal="center" vertical="center"/>
    </xf>
    <xf numFmtId="41" fontId="3" fillId="6" borderId="11" xfId="17" applyNumberFormat="1" applyFont="1" applyFill="1" applyBorder="1" applyAlignment="1">
      <alignment horizontal="center" vertical="center"/>
    </xf>
    <xf numFmtId="41" fontId="3" fillId="6" borderId="10" xfId="17" applyNumberFormat="1" applyFont="1" applyFill="1" applyBorder="1" applyAlignment="1">
      <alignment horizontal="center" vertical="center"/>
    </xf>
    <xf numFmtId="41" fontId="3" fillId="6" borderId="8" xfId="17" applyNumberFormat="1" applyFont="1" applyFill="1" applyBorder="1" applyAlignment="1">
      <alignment horizontal="center" vertical="center"/>
    </xf>
    <xf numFmtId="41" fontId="3" fillId="2" borderId="1" xfId="0" applyNumberFormat="1" applyFont="1" applyFill="1" applyBorder="1" applyAlignment="1">
      <alignment horizontal="center" vertical="center"/>
    </xf>
    <xf numFmtId="41" fontId="3" fillId="2" borderId="2" xfId="0" applyNumberFormat="1" applyFont="1" applyFill="1" applyBorder="1" applyAlignment="1">
      <alignment horizontal="center" vertical="center"/>
    </xf>
    <xf numFmtId="41" fontId="24" fillId="0" borderId="1" xfId="18" applyNumberFormat="1" applyFont="1" applyFill="1" applyBorder="1" applyAlignment="1">
      <alignment vertical="center"/>
    </xf>
    <xf numFmtId="41" fontId="24" fillId="0" borderId="2" xfId="18" applyNumberFormat="1" applyFont="1" applyFill="1" applyBorder="1" applyAlignment="1">
      <alignment vertical="center"/>
    </xf>
    <xf numFmtId="41" fontId="24" fillId="0" borderId="0" xfId="18" applyNumberFormat="1" applyFont="1" applyFill="1" applyBorder="1" applyAlignment="1">
      <alignment vertical="center"/>
    </xf>
    <xf numFmtId="41" fontId="24" fillId="0" borderId="4" xfId="18" applyNumberFormat="1" applyFont="1" applyFill="1" applyBorder="1" applyAlignment="1">
      <alignment vertical="center"/>
    </xf>
    <xf numFmtId="41" fontId="3" fillId="2" borderId="0" xfId="0" applyNumberFormat="1" applyFont="1" applyFill="1" applyBorder="1" applyAlignment="1">
      <alignment horizontal="right" vertical="center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 wrapText="1"/>
    </xf>
    <xf numFmtId="176" fontId="3" fillId="4" borderId="11" xfId="0" applyNumberFormat="1" applyFont="1" applyFill="1" applyBorder="1" applyAlignment="1">
      <alignment horizontal="center" vertical="center" wrapText="1"/>
    </xf>
    <xf numFmtId="176" fontId="3" fillId="4" borderId="11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4" borderId="9" xfId="0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25" fillId="2" borderId="0" xfId="0" applyFont="1" applyFill="1" applyAlignment="1">
      <alignment vertical="center"/>
    </xf>
    <xf numFmtId="176" fontId="25" fillId="2" borderId="0" xfId="0" applyNumberFormat="1" applyFont="1" applyFill="1" applyAlignment="1">
      <alignment vertical="center"/>
    </xf>
    <xf numFmtId="41" fontId="3" fillId="3" borderId="0" xfId="0" applyNumberFormat="1" applyFont="1" applyFill="1" applyBorder="1" applyAlignment="1">
      <alignment horizontal="center" vertical="center"/>
    </xf>
    <xf numFmtId="41" fontId="3" fillId="3" borderId="0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41" fontId="3" fillId="3" borderId="1" xfId="0" applyNumberFormat="1" applyFont="1" applyFill="1" applyBorder="1" applyAlignment="1">
      <alignment horizontal="center" vertical="center"/>
    </xf>
    <xf numFmtId="41" fontId="3" fillId="3" borderId="2" xfId="0" applyNumberFormat="1" applyFont="1" applyFill="1" applyBorder="1" applyAlignment="1">
      <alignment horizontal="center" vertical="center"/>
    </xf>
    <xf numFmtId="41" fontId="3" fillId="3" borderId="4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179" fontId="3" fillId="2" borderId="0" xfId="0" applyNumberFormat="1" applyFont="1" applyFill="1" applyAlignment="1">
      <alignment horizontal="left" vertical="center"/>
    </xf>
    <xf numFmtId="0" fontId="14" fillId="2" borderId="0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4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/>
    </xf>
    <xf numFmtId="180" fontId="7" fillId="0" borderId="1" xfId="3" applyNumberFormat="1" applyFont="1" applyBorder="1">
      <alignment vertical="center"/>
    </xf>
    <xf numFmtId="180" fontId="7" fillId="0" borderId="0" xfId="3" applyNumberFormat="1" applyFont="1" applyBorder="1">
      <alignment vertical="center"/>
    </xf>
    <xf numFmtId="41" fontId="7" fillId="0" borderId="1" xfId="19" applyNumberFormat="1" applyFont="1" applyFill="1" applyBorder="1" applyAlignment="1">
      <alignment vertical="center"/>
    </xf>
    <xf numFmtId="41" fontId="7" fillId="0" borderId="2" xfId="19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41" fontId="7" fillId="0" borderId="0" xfId="19" applyNumberFormat="1" applyFont="1" applyFill="1" applyBorder="1" applyAlignment="1">
      <alignment vertical="center"/>
    </xf>
    <xf numFmtId="41" fontId="7" fillId="0" borderId="4" xfId="19" applyNumberFormat="1" applyFont="1" applyFill="1" applyBorder="1" applyAlignment="1">
      <alignment vertical="center"/>
    </xf>
    <xf numFmtId="176" fontId="3" fillId="3" borderId="0" xfId="0" applyNumberFormat="1" applyFont="1" applyFill="1" applyBorder="1" applyAlignment="1">
      <alignment horizontal="center" vertical="center"/>
    </xf>
    <xf numFmtId="176" fontId="26" fillId="0" borderId="16" xfId="0" applyNumberFormat="1" applyFont="1" applyFill="1" applyBorder="1" applyAlignment="1">
      <alignment horizontal="right" vertical="center" wrapText="1"/>
    </xf>
    <xf numFmtId="41" fontId="7" fillId="3" borderId="1" xfId="0" applyNumberFormat="1" applyFont="1" applyFill="1" applyBorder="1" applyAlignment="1">
      <alignment horizontal="right" vertical="center"/>
    </xf>
    <xf numFmtId="176" fontId="26" fillId="0" borderId="0" xfId="0" applyNumberFormat="1" applyFont="1" applyFill="1" applyBorder="1" applyAlignment="1">
      <alignment horizontal="right" vertical="center" wrapText="1"/>
    </xf>
    <xf numFmtId="41" fontId="7" fillId="3" borderId="0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176" fontId="3" fillId="2" borderId="0" xfId="0" applyNumberFormat="1" applyFont="1" applyFill="1" applyBorder="1" applyAlignment="1">
      <alignment horizontal="center" vertical="center"/>
    </xf>
    <xf numFmtId="41" fontId="7" fillId="0" borderId="1" xfId="20" applyNumberFormat="1" applyFont="1" applyFill="1" applyBorder="1" applyAlignment="1">
      <alignment vertical="center"/>
    </xf>
    <xf numFmtId="41" fontId="7" fillId="0" borderId="2" xfId="20" applyNumberFormat="1" applyFont="1" applyFill="1" applyBorder="1" applyAlignment="1">
      <alignment vertical="center"/>
    </xf>
    <xf numFmtId="41" fontId="7" fillId="0" borderId="0" xfId="20" applyNumberFormat="1" applyFont="1" applyFill="1" applyBorder="1" applyAlignment="1">
      <alignment vertical="center"/>
    </xf>
    <xf numFmtId="41" fontId="7" fillId="0" borderId="4" xfId="20" applyNumberFormat="1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1" fontId="7" fillId="2" borderId="1" xfId="0" applyNumberFormat="1" applyFont="1" applyFill="1" applyBorder="1" applyAlignment="1">
      <alignment vertical="center"/>
    </xf>
    <xf numFmtId="41" fontId="7" fillId="5" borderId="2" xfId="0" applyNumberFormat="1" applyFont="1" applyFill="1" applyBorder="1" applyAlignment="1">
      <alignment horizontal="center" vertical="center"/>
    </xf>
    <xf numFmtId="41" fontId="7" fillId="2" borderId="0" xfId="0" applyNumberFormat="1" applyFont="1" applyFill="1" applyBorder="1" applyAlignment="1">
      <alignment vertical="center"/>
    </xf>
    <xf numFmtId="41" fontId="7" fillId="3" borderId="0" xfId="0" applyNumberFormat="1" applyFont="1" applyFill="1" applyAlignment="1">
      <alignment horizontal="center" vertical="center"/>
    </xf>
    <xf numFmtId="41" fontId="7" fillId="5" borderId="0" xfId="0" applyNumberFormat="1" applyFont="1" applyFill="1" applyAlignment="1">
      <alignment horizontal="center" vertical="center"/>
    </xf>
    <xf numFmtId="41" fontId="7" fillId="2" borderId="0" xfId="0" applyNumberFormat="1" applyFont="1" applyFill="1" applyAlignment="1">
      <alignment vertical="center"/>
    </xf>
    <xf numFmtId="0" fontId="12" fillId="2" borderId="6" xfId="0" applyFont="1" applyFill="1" applyBorder="1" applyAlignment="1">
      <alignment horizontal="left" vertical="center"/>
    </xf>
    <xf numFmtId="41" fontId="7" fillId="0" borderId="1" xfId="21" applyNumberFormat="1" applyFont="1" applyFill="1" applyBorder="1" applyAlignment="1">
      <alignment vertical="center"/>
    </xf>
    <xf numFmtId="41" fontId="7" fillId="0" borderId="1" xfId="21" applyNumberFormat="1" applyFont="1" applyFill="1" applyBorder="1" applyAlignment="1">
      <alignment horizontal="right" vertical="center"/>
    </xf>
    <xf numFmtId="41" fontId="7" fillId="0" borderId="1" xfId="5" applyNumberFormat="1" applyFont="1" applyFill="1" applyBorder="1" applyAlignment="1">
      <alignment horizontal="right" vertical="center"/>
    </xf>
    <xf numFmtId="41" fontId="7" fillId="0" borderId="2" xfId="21" applyNumberFormat="1" applyFont="1" applyFill="1" applyBorder="1" applyAlignment="1">
      <alignment vertical="center"/>
    </xf>
    <xf numFmtId="41" fontId="7" fillId="0" borderId="0" xfId="21" applyNumberFormat="1" applyFont="1" applyFill="1" applyBorder="1" applyAlignment="1">
      <alignment vertical="center"/>
    </xf>
    <xf numFmtId="41" fontId="7" fillId="0" borderId="0" xfId="21" applyNumberFormat="1" applyFont="1" applyFill="1" applyBorder="1" applyAlignment="1">
      <alignment horizontal="right" vertical="center"/>
    </xf>
    <xf numFmtId="41" fontId="7" fillId="0" borderId="0" xfId="5" applyNumberFormat="1" applyFont="1" applyFill="1" applyBorder="1" applyAlignment="1">
      <alignment horizontal="right" vertical="center"/>
    </xf>
    <xf numFmtId="41" fontId="7" fillId="0" borderId="4" xfId="21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41" fontId="7" fillId="0" borderId="0" xfId="0" applyNumberFormat="1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41" fontId="7" fillId="0" borderId="1" xfId="22" applyNumberFormat="1" applyFont="1" applyFill="1" applyBorder="1" applyAlignment="1">
      <alignment vertical="center"/>
    </xf>
    <xf numFmtId="41" fontId="7" fillId="0" borderId="2" xfId="5" applyNumberFormat="1" applyFont="1" applyFill="1" applyBorder="1" applyAlignment="1">
      <alignment horizontal="right" vertical="center"/>
    </xf>
    <xf numFmtId="41" fontId="3" fillId="0" borderId="0" xfId="22" applyNumberFormat="1" applyFont="1" applyFill="1" applyBorder="1" applyAlignment="1">
      <alignment vertical="center"/>
    </xf>
    <xf numFmtId="41" fontId="3" fillId="0" borderId="0" xfId="5" applyNumberFormat="1" applyFont="1" applyFill="1" applyBorder="1" applyAlignment="1">
      <alignment horizontal="right" vertical="center"/>
    </xf>
    <xf numFmtId="41" fontId="3" fillId="0" borderId="0" xfId="5" applyNumberFormat="1" applyFont="1" applyFill="1" applyBorder="1" applyAlignment="1">
      <alignment vertical="center"/>
    </xf>
    <xf numFmtId="41" fontId="3" fillId="0" borderId="4" xfId="5" applyNumberFormat="1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/>
    </xf>
    <xf numFmtId="0" fontId="3" fillId="4" borderId="15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 wrapText="1"/>
    </xf>
    <xf numFmtId="176" fontId="3" fillId="4" borderId="13" xfId="0" applyNumberFormat="1" applyFont="1" applyFill="1" applyBorder="1" applyAlignment="1">
      <alignment horizontal="center" vertical="center"/>
    </xf>
    <xf numFmtId="176" fontId="3" fillId="4" borderId="1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vertical="center"/>
    </xf>
    <xf numFmtId="41" fontId="3" fillId="0" borderId="1" xfId="5" applyNumberFormat="1" applyFont="1" applyFill="1" applyBorder="1" applyAlignment="1">
      <alignment vertical="center"/>
    </xf>
    <xf numFmtId="41" fontId="3" fillId="0" borderId="1" xfId="5" applyNumberFormat="1" applyFont="1" applyFill="1" applyBorder="1" applyAlignment="1">
      <alignment horizontal="right" vertical="center"/>
    </xf>
    <xf numFmtId="41" fontId="3" fillId="0" borderId="2" xfId="5" applyNumberFormat="1" applyFont="1" applyFill="1" applyBorder="1" applyAlignment="1">
      <alignment horizontal="right" vertical="center"/>
    </xf>
    <xf numFmtId="0" fontId="3" fillId="2" borderId="0" xfId="0" applyNumberFormat="1" applyFont="1" applyFill="1" applyAlignment="1">
      <alignment vertical="center"/>
    </xf>
    <xf numFmtId="41" fontId="7" fillId="2" borderId="0" xfId="1" applyNumberFormat="1" applyFont="1" applyFill="1" applyBorder="1" applyAlignment="1">
      <alignment horizontal="center" vertical="center"/>
    </xf>
    <xf numFmtId="41" fontId="7" fillId="2" borderId="4" xfId="1" applyNumberFormat="1" applyFont="1" applyFill="1" applyBorder="1" applyAlignment="1">
      <alignment horizontal="center" vertical="center"/>
    </xf>
    <xf numFmtId="41" fontId="7" fillId="0" borderId="1" xfId="0" applyNumberFormat="1" applyFont="1" applyBorder="1" applyAlignment="1">
      <alignment horizontal="right" vertical="center"/>
    </xf>
    <xf numFmtId="41" fontId="7" fillId="0" borderId="17" xfId="0" applyNumberFormat="1" applyFont="1" applyBorder="1">
      <alignment vertical="center"/>
    </xf>
    <xf numFmtId="41" fontId="7" fillId="0" borderId="2" xfId="0" applyNumberFormat="1" applyFont="1" applyBorder="1" applyAlignment="1">
      <alignment horizontal="right" vertical="center"/>
    </xf>
    <xf numFmtId="41" fontId="7" fillId="0" borderId="0" xfId="0" applyNumberFormat="1" applyFont="1" applyBorder="1" applyAlignment="1">
      <alignment horizontal="right" vertical="center"/>
    </xf>
    <xf numFmtId="41" fontId="7" fillId="0" borderId="4" xfId="0" applyNumberFormat="1" applyFont="1" applyBorder="1" applyAlignment="1">
      <alignment horizontal="right" vertical="center"/>
    </xf>
    <xf numFmtId="41" fontId="12" fillId="2" borderId="0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41" fontId="7" fillId="0" borderId="1" xfId="23" applyNumberFormat="1" applyFont="1" applyFill="1" applyBorder="1" applyAlignment="1">
      <alignment vertical="center"/>
    </xf>
    <xf numFmtId="41" fontId="7" fillId="0" borderId="1" xfId="23" applyNumberFormat="1" applyFont="1" applyFill="1" applyBorder="1" applyAlignment="1">
      <alignment horizontal="center" vertical="center"/>
    </xf>
    <xf numFmtId="41" fontId="7" fillId="0" borderId="1" xfId="23" applyNumberFormat="1" applyFont="1" applyFill="1" applyBorder="1" applyAlignment="1">
      <alignment horizontal="right" vertical="center"/>
    </xf>
    <xf numFmtId="41" fontId="7" fillId="0" borderId="2" xfId="23" applyNumberFormat="1" applyFont="1" applyFill="1" applyBorder="1" applyAlignment="1">
      <alignment horizontal="right" vertical="center"/>
    </xf>
    <xf numFmtId="41" fontId="7" fillId="0" borderId="0" xfId="23" applyNumberFormat="1" applyFont="1" applyFill="1" applyBorder="1" applyAlignment="1">
      <alignment vertical="center"/>
    </xf>
    <xf numFmtId="41" fontId="7" fillId="0" borderId="0" xfId="23" applyNumberFormat="1" applyFont="1" applyFill="1" applyBorder="1" applyAlignment="1">
      <alignment horizontal="center" vertical="center"/>
    </xf>
    <xf numFmtId="41" fontId="7" fillId="0" borderId="0" xfId="23" applyNumberFormat="1" applyFont="1" applyFill="1" applyBorder="1" applyAlignment="1">
      <alignment horizontal="right" vertical="center"/>
    </xf>
    <xf numFmtId="41" fontId="7" fillId="0" borderId="4" xfId="23" applyNumberFormat="1" applyFont="1" applyFill="1" applyBorder="1" applyAlignment="1">
      <alignment horizontal="right" vertical="center"/>
    </xf>
    <xf numFmtId="176" fontId="3" fillId="4" borderId="11" xfId="0" applyNumberFormat="1" applyFont="1" applyFill="1" applyBorder="1" applyAlignment="1">
      <alignment horizontal="center" vertical="center"/>
    </xf>
    <xf numFmtId="0" fontId="2" fillId="3" borderId="0" xfId="0" applyFont="1" applyFill="1">
      <alignment vertical="center"/>
    </xf>
    <xf numFmtId="176" fontId="2" fillId="3" borderId="0" xfId="0" applyNumberFormat="1" applyFont="1" applyFill="1">
      <alignment vertical="center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41" fontId="3" fillId="3" borderId="0" xfId="0" applyNumberFormat="1" applyFont="1" applyFill="1" applyBorder="1" applyAlignment="1">
      <alignment vertical="center"/>
    </xf>
    <xf numFmtId="41" fontId="3" fillId="0" borderId="1" xfId="24" applyNumberFormat="1" applyFont="1" applyFill="1" applyBorder="1" applyAlignment="1">
      <alignment vertical="center"/>
    </xf>
    <xf numFmtId="41" fontId="3" fillId="0" borderId="2" xfId="24" applyNumberFormat="1" applyFont="1" applyFill="1" applyBorder="1" applyAlignment="1">
      <alignment vertical="center"/>
    </xf>
    <xf numFmtId="41" fontId="3" fillId="3" borderId="0" xfId="0" applyNumberFormat="1" applyFont="1" applyFill="1" applyAlignment="1">
      <alignment vertical="center"/>
    </xf>
    <xf numFmtId="41" fontId="3" fillId="0" borderId="0" xfId="24" applyNumberFormat="1" applyFont="1" applyFill="1" applyBorder="1" applyAlignment="1">
      <alignment vertical="center"/>
    </xf>
    <xf numFmtId="41" fontId="3" fillId="0" borderId="4" xfId="24" applyNumberFormat="1" applyFont="1" applyFill="1" applyBorder="1" applyAlignment="1">
      <alignment vertical="center"/>
    </xf>
    <xf numFmtId="41" fontId="7" fillId="0" borderId="0" xfId="25" applyNumberFormat="1" applyFont="1" applyFill="1" applyBorder="1" applyAlignment="1">
      <alignment vertical="center"/>
    </xf>
    <xf numFmtId="41" fontId="7" fillId="0" borderId="0" xfId="13" applyNumberFormat="1" applyFont="1" applyFill="1" applyBorder="1" applyAlignment="1">
      <alignment horizontal="right" vertical="center"/>
    </xf>
    <xf numFmtId="41" fontId="7" fillId="0" borderId="4" xfId="25" applyNumberFormat="1" applyFont="1" applyFill="1" applyBorder="1" applyAlignment="1">
      <alignment vertical="center"/>
    </xf>
    <xf numFmtId="41" fontId="7" fillId="2" borderId="0" xfId="1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76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8" fillId="3" borderId="0" xfId="0" applyFont="1" applyFill="1" applyAlignment="1">
      <alignment vertical="center"/>
    </xf>
    <xf numFmtId="0" fontId="0" fillId="3" borderId="0" xfId="0" applyFill="1">
      <alignment vertical="center"/>
    </xf>
    <xf numFmtId="176" fontId="0" fillId="3" borderId="0" xfId="0" applyNumberFormat="1" applyFill="1">
      <alignment vertical="center"/>
    </xf>
    <xf numFmtId="176" fontId="25" fillId="3" borderId="0" xfId="0" applyNumberFormat="1" applyFont="1" applyFill="1">
      <alignment vertical="center"/>
    </xf>
    <xf numFmtId="176" fontId="3" fillId="2" borderId="0" xfId="0" applyNumberFormat="1" applyFont="1" applyFill="1" applyAlignment="1">
      <alignment horizontal="center" vertical="center"/>
    </xf>
    <xf numFmtId="41" fontId="3" fillId="0" borderId="1" xfId="26" applyNumberFormat="1" applyFont="1" applyFill="1" applyBorder="1" applyAlignment="1">
      <alignment horizontal="center" vertical="center"/>
    </xf>
    <xf numFmtId="41" fontId="3" fillId="0" borderId="2" xfId="26" applyNumberFormat="1" applyFont="1" applyFill="1" applyBorder="1" applyAlignment="1">
      <alignment horizontal="center" vertical="center"/>
    </xf>
    <xf numFmtId="41" fontId="3" fillId="0" borderId="0" xfId="27" applyNumberFormat="1" applyFont="1" applyFill="1" applyBorder="1" applyAlignment="1">
      <alignment horizontal="center" vertical="center"/>
    </xf>
    <xf numFmtId="41" fontId="3" fillId="0" borderId="4" xfId="27" applyNumberFormat="1" applyFont="1" applyFill="1" applyBorder="1" applyAlignment="1">
      <alignment horizontal="center" vertical="center"/>
    </xf>
    <xf numFmtId="41" fontId="7" fillId="0" borderId="0" xfId="28" applyNumberFormat="1" applyFont="1" applyFill="1" applyBorder="1" applyAlignment="1">
      <alignment horizontal="center" vertical="center"/>
    </xf>
    <xf numFmtId="41" fontId="7" fillId="0" borderId="4" xfId="28" applyNumberFormat="1" applyFont="1" applyFill="1" applyBorder="1" applyAlignment="1">
      <alignment horizontal="center" vertical="center"/>
    </xf>
    <xf numFmtId="181" fontId="3" fillId="2" borderId="0" xfId="0" applyNumberFormat="1" applyFont="1" applyFill="1" applyAlignment="1">
      <alignment horizontal="left" vertical="center"/>
    </xf>
    <xf numFmtId="41" fontId="3" fillId="0" borderId="1" xfId="29" applyNumberFormat="1" applyFont="1" applyFill="1" applyBorder="1" applyAlignment="1">
      <alignment vertical="center"/>
    </xf>
    <xf numFmtId="41" fontId="3" fillId="0" borderId="2" xfId="29" applyNumberFormat="1" applyFont="1" applyFill="1" applyBorder="1" applyAlignment="1">
      <alignment vertical="center"/>
    </xf>
    <xf numFmtId="41" fontId="3" fillId="0" borderId="0" xfId="30" applyNumberFormat="1" applyFont="1" applyFill="1" applyBorder="1" applyAlignment="1">
      <alignment vertical="center"/>
    </xf>
    <xf numFmtId="41" fontId="3" fillId="0" borderId="4" xfId="30" applyNumberFormat="1" applyFont="1" applyFill="1" applyBorder="1" applyAlignment="1">
      <alignment vertical="center"/>
    </xf>
    <xf numFmtId="41" fontId="7" fillId="0" borderId="0" xfId="31" applyNumberFormat="1" applyFont="1" applyFill="1" applyBorder="1" applyAlignment="1">
      <alignment vertical="center"/>
    </xf>
    <xf numFmtId="41" fontId="7" fillId="0" borderId="0" xfId="32" applyNumberFormat="1" applyFont="1" applyFill="1" applyBorder="1" applyAlignment="1">
      <alignment horizontal="right" vertical="center"/>
    </xf>
    <xf numFmtId="41" fontId="7" fillId="0" borderId="4" xfId="31" applyNumberFormat="1" applyFont="1" applyFill="1" applyBorder="1" applyAlignment="1">
      <alignment vertical="center"/>
    </xf>
    <xf numFmtId="41" fontId="7" fillId="0" borderId="0" xfId="33" applyNumberFormat="1" applyFont="1" applyFill="1" applyBorder="1" applyAlignment="1">
      <alignment horizontal="right" vertical="center"/>
    </xf>
    <xf numFmtId="0" fontId="3" fillId="4" borderId="2" xfId="34" applyFont="1" applyFill="1" applyBorder="1" applyAlignment="1">
      <alignment horizontal="center" vertical="center"/>
    </xf>
    <xf numFmtId="0" fontId="3" fillId="4" borderId="12" xfId="34" applyFont="1" applyFill="1" applyBorder="1" applyAlignment="1">
      <alignment horizontal="center" vertical="center"/>
    </xf>
    <xf numFmtId="0" fontId="3" fillId="4" borderId="12" xfId="34" applyFont="1" applyFill="1" applyBorder="1" applyAlignment="1">
      <alignment horizontal="center" vertical="center"/>
    </xf>
    <xf numFmtId="0" fontId="3" fillId="4" borderId="11" xfId="34" applyFont="1" applyFill="1" applyBorder="1" applyAlignment="1">
      <alignment horizontal="center" vertical="center"/>
    </xf>
    <xf numFmtId="0" fontId="0" fillId="4" borderId="3" xfId="0" applyFill="1" applyBorder="1">
      <alignment vertical="center"/>
    </xf>
    <xf numFmtId="0" fontId="3" fillId="4" borderId="7" xfId="34" applyFont="1" applyFill="1" applyBorder="1" applyAlignment="1">
      <alignment horizontal="center" vertical="center"/>
    </xf>
    <xf numFmtId="0" fontId="3" fillId="4" borderId="14" xfId="34" applyFont="1" applyFill="1" applyBorder="1" applyAlignment="1">
      <alignment horizontal="center" vertical="center"/>
    </xf>
    <xf numFmtId="0" fontId="3" fillId="4" borderId="15" xfId="34" applyFont="1" applyFill="1" applyBorder="1" applyAlignment="1">
      <alignment horizontal="center" vertical="center"/>
    </xf>
    <xf numFmtId="0" fontId="3" fillId="4" borderId="8" xfId="34" applyFont="1" applyFill="1" applyBorder="1" applyAlignment="1">
      <alignment horizontal="center" vertical="center"/>
    </xf>
    <xf numFmtId="0" fontId="3" fillId="4" borderId="6" xfId="34" applyFont="1" applyFill="1" applyBorder="1" applyAlignment="1">
      <alignment horizontal="center" vertical="center"/>
    </xf>
    <xf numFmtId="0" fontId="0" fillId="4" borderId="5" xfId="0" applyFill="1" applyBorder="1">
      <alignment vertical="center"/>
    </xf>
    <xf numFmtId="0" fontId="3" fillId="4" borderId="9" xfId="34" applyFont="1" applyFill="1" applyBorder="1" applyAlignment="1">
      <alignment horizontal="center" vertical="center"/>
    </xf>
    <xf numFmtId="0" fontId="3" fillId="4" borderId="11" xfId="34" applyFont="1" applyFill="1" applyBorder="1" applyAlignment="1">
      <alignment horizontal="center" vertical="center"/>
    </xf>
    <xf numFmtId="41" fontId="14" fillId="0" borderId="0" xfId="35" applyNumberFormat="1" applyFont="1" applyFill="1"/>
    <xf numFmtId="0" fontId="14" fillId="0" borderId="0" xfId="35" applyFont="1" applyFill="1" applyAlignment="1">
      <alignment horizontal="left"/>
    </xf>
    <xf numFmtId="41" fontId="3" fillId="2" borderId="0" xfId="0" applyNumberFormat="1" applyFont="1" applyFill="1" applyAlignment="1">
      <alignment horizontal="left" vertical="center"/>
    </xf>
    <xf numFmtId="41" fontId="3" fillId="0" borderId="1" xfId="36" applyNumberFormat="1" applyFont="1" applyFill="1" applyBorder="1" applyAlignment="1">
      <alignment vertical="center"/>
    </xf>
    <xf numFmtId="41" fontId="3" fillId="0" borderId="2" xfId="36" applyNumberFormat="1" applyFont="1" applyFill="1" applyBorder="1" applyAlignment="1">
      <alignment vertical="center"/>
    </xf>
    <xf numFmtId="41" fontId="3" fillId="0" borderId="0" xfId="37" applyNumberFormat="1" applyFont="1" applyFill="1" applyBorder="1" applyAlignment="1">
      <alignment vertical="center"/>
    </xf>
    <xf numFmtId="41" fontId="3" fillId="0" borderId="4" xfId="37" applyNumberFormat="1" applyFont="1" applyFill="1" applyBorder="1" applyAlignment="1">
      <alignment vertical="center"/>
    </xf>
    <xf numFmtId="41" fontId="7" fillId="0" borderId="0" xfId="38" applyNumberFormat="1" applyFont="1" applyFill="1" applyBorder="1" applyAlignment="1">
      <alignment vertical="center"/>
    </xf>
    <xf numFmtId="41" fontId="7" fillId="0" borderId="4" xfId="38" applyNumberFormat="1" applyFont="1" applyFill="1" applyBorder="1" applyAlignment="1">
      <alignment vertical="center"/>
    </xf>
    <xf numFmtId="176" fontId="3" fillId="4" borderId="14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horizontal="left" vertical="center"/>
    </xf>
    <xf numFmtId="176" fontId="8" fillId="2" borderId="0" xfId="0" applyNumberFormat="1" applyFont="1" applyFill="1" applyAlignment="1">
      <alignment vertical="center"/>
    </xf>
    <xf numFmtId="41" fontId="14" fillId="2" borderId="0" xfId="0" applyNumberFormat="1" applyFont="1" applyFill="1" applyAlignment="1">
      <alignment vertical="center"/>
    </xf>
    <xf numFmtId="176" fontId="14" fillId="2" borderId="0" xfId="0" applyNumberFormat="1" applyFont="1" applyFill="1" applyAlignment="1">
      <alignment vertical="center"/>
    </xf>
    <xf numFmtId="41" fontId="14" fillId="2" borderId="0" xfId="1" applyNumberFormat="1" applyFont="1" applyFill="1" applyBorder="1" applyAlignment="1">
      <alignment vertical="center"/>
    </xf>
    <xf numFmtId="3" fontId="14" fillId="2" borderId="0" xfId="0" applyNumberFormat="1" applyFont="1" applyFill="1" applyBorder="1" applyAlignment="1">
      <alignment vertical="center"/>
    </xf>
    <xf numFmtId="41" fontId="14" fillId="2" borderId="0" xfId="0" applyNumberFormat="1" applyFont="1" applyFill="1" applyBorder="1" applyAlignment="1">
      <alignment vertical="center"/>
    </xf>
    <xf numFmtId="41" fontId="14" fillId="0" borderId="1" xfId="5" applyNumberFormat="1" applyFont="1" applyFill="1" applyBorder="1" applyAlignment="1">
      <alignment vertical="center"/>
    </xf>
    <xf numFmtId="41" fontId="14" fillId="0" borderId="1" xfId="5" applyNumberFormat="1" applyFont="1" applyFill="1" applyBorder="1" applyAlignment="1">
      <alignment horizontal="right" vertical="center"/>
    </xf>
    <xf numFmtId="41" fontId="14" fillId="0" borderId="2" xfId="5" applyNumberFormat="1" applyFont="1" applyFill="1" applyBorder="1" applyAlignment="1">
      <alignment vertical="center"/>
    </xf>
    <xf numFmtId="3" fontId="14" fillId="2" borderId="3" xfId="0" applyNumberFormat="1" applyFont="1" applyFill="1" applyBorder="1" applyAlignment="1">
      <alignment horizontal="center" vertical="center"/>
    </xf>
    <xf numFmtId="3" fontId="14" fillId="2" borderId="0" xfId="0" applyNumberFormat="1" applyFont="1" applyFill="1" applyAlignment="1">
      <alignment vertical="center"/>
    </xf>
    <xf numFmtId="41" fontId="3" fillId="0" borderId="0" xfId="39" applyNumberFormat="1" applyFont="1" applyFill="1" applyBorder="1" applyAlignment="1">
      <alignment horizontal="right" vertical="center"/>
    </xf>
    <xf numFmtId="41" fontId="3" fillId="0" borderId="4" xfId="5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horizontal="center" vertical="center"/>
    </xf>
    <xf numFmtId="41" fontId="7" fillId="0" borderId="0" xfId="40" applyNumberFormat="1" applyFont="1" applyFill="1" applyBorder="1" applyAlignment="1">
      <alignment horizontal="righ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176" fontId="14" fillId="4" borderId="10" xfId="0" applyNumberFormat="1" applyFont="1" applyFill="1" applyBorder="1" applyAlignment="1">
      <alignment horizontal="center" vertical="center"/>
    </xf>
    <xf numFmtId="176" fontId="14" fillId="4" borderId="13" xfId="0" applyNumberFormat="1" applyFont="1" applyFill="1" applyBorder="1" applyAlignment="1">
      <alignment horizontal="center" vertical="center"/>
    </xf>
    <xf numFmtId="176" fontId="14" fillId="4" borderId="13" xfId="0" applyNumberFormat="1" applyFont="1" applyFill="1" applyBorder="1" applyAlignment="1">
      <alignment horizontal="center" vertical="center"/>
    </xf>
    <xf numFmtId="176" fontId="14" fillId="4" borderId="7" xfId="0" applyNumberFormat="1" applyFont="1" applyFill="1" applyBorder="1" applyAlignment="1">
      <alignment horizontal="center" vertical="center"/>
    </xf>
    <xf numFmtId="176" fontId="14" fillId="4" borderId="8" xfId="0" applyNumberFormat="1" applyFont="1" applyFill="1" applyBorder="1" applyAlignment="1">
      <alignment horizontal="center" vertical="center"/>
    </xf>
    <xf numFmtId="176" fontId="14" fillId="4" borderId="6" xfId="0" applyNumberFormat="1" applyFont="1" applyFill="1" applyBorder="1" applyAlignment="1">
      <alignment horizontal="center" vertical="center"/>
    </xf>
    <xf numFmtId="176" fontId="14" fillId="4" borderId="10" xfId="0" applyNumberFormat="1" applyFont="1" applyFill="1" applyBorder="1" applyAlignment="1">
      <alignment vertical="center"/>
    </xf>
    <xf numFmtId="176" fontId="14" fillId="4" borderId="13" xfId="0" applyNumberFormat="1" applyFont="1" applyFill="1" applyBorder="1" applyAlignment="1">
      <alignment vertical="center"/>
    </xf>
    <xf numFmtId="0" fontId="14" fillId="3" borderId="0" xfId="41" applyFont="1" applyFill="1"/>
    <xf numFmtId="0" fontId="14" fillId="3" borderId="0" xfId="0" applyFont="1" applyFill="1" applyBorder="1" applyAlignment="1">
      <alignment horizontal="left" vertical="center"/>
    </xf>
    <xf numFmtId="41" fontId="3" fillId="0" borderId="1" xfId="42" applyNumberFormat="1" applyFont="1" applyBorder="1" applyAlignment="1">
      <alignment horizontal="right" vertical="center"/>
    </xf>
    <xf numFmtId="41" fontId="3" fillId="0" borderId="2" xfId="42" applyNumberFormat="1" applyFont="1" applyBorder="1" applyAlignment="1">
      <alignment horizontal="right" vertical="center"/>
    </xf>
    <xf numFmtId="41" fontId="3" fillId="0" borderId="0" xfId="43" applyNumberFormat="1" applyFont="1" applyBorder="1" applyAlignment="1">
      <alignment horizontal="right" vertical="center"/>
    </xf>
    <xf numFmtId="41" fontId="3" fillId="0" borderId="4" xfId="43" applyNumberFormat="1" applyFont="1" applyBorder="1" applyAlignment="1">
      <alignment horizontal="right" vertical="center"/>
    </xf>
    <xf numFmtId="41" fontId="7" fillId="0" borderId="0" xfId="44" applyNumberFormat="1" applyFont="1" applyBorder="1" applyAlignment="1">
      <alignment horizontal="right" vertical="center"/>
    </xf>
    <xf numFmtId="41" fontId="7" fillId="0" borderId="4" xfId="44" applyNumberFormat="1" applyFont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76" fontId="3" fillId="2" borderId="0" xfId="0" applyNumberFormat="1" applyFont="1" applyFill="1" applyBorder="1" applyAlignment="1">
      <alignment vertical="center"/>
    </xf>
    <xf numFmtId="41" fontId="7" fillId="0" borderId="4" xfId="13" applyNumberFormat="1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2" fillId="0" borderId="0" xfId="45" applyFill="1" applyAlignment="1"/>
    <xf numFmtId="0" fontId="3" fillId="0" borderId="0" xfId="45" applyFont="1" applyFill="1" applyAlignment="1">
      <alignment horizontal="center"/>
    </xf>
    <xf numFmtId="176" fontId="3" fillId="0" borderId="0" xfId="45" applyNumberFormat="1" applyFont="1" applyFill="1" applyAlignment="1"/>
    <xf numFmtId="0" fontId="3" fillId="0" borderId="0" xfId="45" applyFont="1" applyFill="1" applyAlignment="1">
      <alignment horizontal="left"/>
    </xf>
    <xf numFmtId="0" fontId="3" fillId="0" borderId="0" xfId="45" applyFont="1" applyFill="1" applyAlignment="1">
      <alignment horizontal="left"/>
    </xf>
    <xf numFmtId="0" fontId="3" fillId="0" borderId="0" xfId="45" applyFont="1" applyFill="1" applyAlignment="1"/>
    <xf numFmtId="178" fontId="3" fillId="0" borderId="0" xfId="45" applyNumberFormat="1" applyFont="1" applyFill="1" applyAlignment="1"/>
    <xf numFmtId="178" fontId="3" fillId="0" borderId="0" xfId="45" applyNumberFormat="1" applyFont="1" applyFill="1" applyAlignment="1">
      <alignment horizontal="center"/>
    </xf>
    <xf numFmtId="3" fontId="3" fillId="3" borderId="0" xfId="0" applyNumberFormat="1" applyFont="1" applyFill="1" applyBorder="1" applyAlignment="1">
      <alignment horizontal="center" vertical="center"/>
    </xf>
    <xf numFmtId="178" fontId="3" fillId="3" borderId="0" xfId="0" applyNumberFormat="1" applyFont="1" applyFill="1" applyBorder="1" applyAlignment="1">
      <alignment horizontal="center" vertical="center"/>
    </xf>
    <xf numFmtId="41" fontId="7" fillId="0" borderId="1" xfId="46" applyNumberFormat="1" applyFont="1" applyFill="1" applyBorder="1" applyAlignment="1">
      <alignment horizontal="right" vertical="center"/>
    </xf>
    <xf numFmtId="41" fontId="7" fillId="0" borderId="1" xfId="46" applyNumberFormat="1" applyFont="1" applyFill="1" applyBorder="1" applyAlignment="1">
      <alignment vertical="center"/>
    </xf>
    <xf numFmtId="41" fontId="7" fillId="0" borderId="1" xfId="47" applyNumberFormat="1" applyFont="1" applyFill="1" applyBorder="1" applyAlignment="1">
      <alignment horizontal="right" vertical="center"/>
    </xf>
    <xf numFmtId="41" fontId="7" fillId="0" borderId="2" xfId="46" applyNumberFormat="1" applyFont="1" applyFill="1" applyBorder="1" applyAlignment="1">
      <alignment horizontal="right" vertical="center"/>
    </xf>
    <xf numFmtId="0" fontId="3" fillId="2" borderId="3" xfId="7" applyFont="1" applyFill="1" applyBorder="1" applyAlignment="1">
      <alignment horizontal="center" vertical="center"/>
    </xf>
    <xf numFmtId="41" fontId="3" fillId="0" borderId="0" xfId="46" applyNumberFormat="1" applyFont="1" applyFill="1" applyBorder="1" applyAlignment="1">
      <alignment horizontal="right" vertical="center"/>
    </xf>
    <xf numFmtId="41" fontId="3" fillId="0" borderId="0" xfId="46" applyNumberFormat="1" applyFont="1" applyFill="1" applyBorder="1" applyAlignment="1">
      <alignment vertical="center"/>
    </xf>
    <xf numFmtId="41" fontId="3" fillId="0" borderId="0" xfId="47" applyNumberFormat="1" applyFont="1" applyFill="1" applyBorder="1" applyAlignment="1">
      <alignment horizontal="right" vertical="center"/>
    </xf>
    <xf numFmtId="41" fontId="3" fillId="0" borderId="4" xfId="46" applyNumberFormat="1" applyFont="1" applyFill="1" applyBorder="1" applyAlignment="1">
      <alignment horizontal="right" vertical="center"/>
    </xf>
    <xf numFmtId="0" fontId="3" fillId="2" borderId="5" xfId="7" applyFont="1" applyFill="1" applyBorder="1" applyAlignment="1">
      <alignment horizontal="center" vertical="center"/>
    </xf>
    <xf numFmtId="41" fontId="7" fillId="0" borderId="0" xfId="48" applyNumberFormat="1" applyFont="1" applyFill="1" applyBorder="1" applyAlignment="1">
      <alignment horizontal="right" vertical="center"/>
    </xf>
    <xf numFmtId="41" fontId="7" fillId="0" borderId="0" xfId="48" applyNumberFormat="1" applyFont="1" applyFill="1" applyBorder="1" applyAlignment="1">
      <alignment vertical="center"/>
    </xf>
    <xf numFmtId="41" fontId="7" fillId="0" borderId="0" xfId="47" applyNumberFormat="1" applyFont="1" applyFill="1" applyBorder="1" applyAlignment="1">
      <alignment horizontal="right" vertical="center"/>
    </xf>
    <xf numFmtId="41" fontId="7" fillId="0" borderId="4" xfId="48" applyNumberFormat="1" applyFont="1" applyFill="1" applyBorder="1" applyAlignment="1">
      <alignment horizontal="right" vertical="center"/>
    </xf>
    <xf numFmtId="41" fontId="7" fillId="3" borderId="0" xfId="7" applyNumberFormat="1" applyFont="1" applyFill="1" applyBorder="1" applyAlignment="1">
      <alignment horizontal="center" vertical="center"/>
    </xf>
    <xf numFmtId="41" fontId="7" fillId="3" borderId="0" xfId="47" applyNumberFormat="1" applyFont="1" applyFill="1" applyBorder="1" applyAlignment="1">
      <alignment horizontal="center" vertical="center"/>
    </xf>
    <xf numFmtId="41" fontId="7" fillId="3" borderId="4" xfId="7" applyNumberFormat="1" applyFont="1" applyFill="1" applyBorder="1" applyAlignment="1">
      <alignment horizontal="center" vertical="center"/>
    </xf>
    <xf numFmtId="41" fontId="7" fillId="2" borderId="0" xfId="7" applyNumberFormat="1" applyFont="1" applyFill="1" applyBorder="1" applyAlignment="1">
      <alignment horizontal="center" vertical="center"/>
    </xf>
    <xf numFmtId="41" fontId="7" fillId="2" borderId="4" xfId="7" applyNumberFormat="1" applyFont="1" applyFill="1" applyBorder="1" applyAlignment="1">
      <alignment horizontal="center" vertical="center"/>
    </xf>
    <xf numFmtId="0" fontId="3" fillId="4" borderId="2" xfId="7" applyFont="1" applyFill="1" applyBorder="1" applyAlignment="1">
      <alignment horizontal="center" vertical="center"/>
    </xf>
    <xf numFmtId="0" fontId="3" fillId="4" borderId="12" xfId="7" applyFont="1" applyFill="1" applyBorder="1" applyAlignment="1">
      <alignment horizontal="center" vertical="center"/>
    </xf>
    <xf numFmtId="0" fontId="3" fillId="4" borderId="12" xfId="7" applyFont="1" applyFill="1" applyBorder="1" applyAlignment="1">
      <alignment horizontal="center" vertical="center"/>
    </xf>
    <xf numFmtId="0" fontId="3" fillId="4" borderId="11" xfId="7" applyFont="1" applyFill="1" applyBorder="1" applyAlignment="1">
      <alignment horizontal="center" vertical="center"/>
    </xf>
    <xf numFmtId="0" fontId="2" fillId="0" borderId="5" xfId="7" applyBorder="1" applyAlignment="1">
      <alignment horizontal="center" vertical="center"/>
    </xf>
    <xf numFmtId="0" fontId="3" fillId="4" borderId="7" xfId="7" applyFont="1" applyFill="1" applyBorder="1" applyAlignment="1">
      <alignment horizontal="center" vertical="center"/>
    </xf>
    <xf numFmtId="0" fontId="3" fillId="4" borderId="14" xfId="7" applyFont="1" applyFill="1" applyBorder="1" applyAlignment="1">
      <alignment horizontal="center" vertical="center"/>
    </xf>
    <xf numFmtId="0" fontId="3" fillId="4" borderId="7" xfId="7" applyFont="1" applyFill="1" applyBorder="1" applyAlignment="1">
      <alignment horizontal="center" vertical="center"/>
    </xf>
    <xf numFmtId="0" fontId="3" fillId="4" borderId="5" xfId="7" applyFont="1" applyFill="1" applyBorder="1" applyAlignment="1">
      <alignment horizontal="center" vertical="center"/>
    </xf>
    <xf numFmtId="0" fontId="3" fillId="4" borderId="9" xfId="7" applyFont="1" applyFill="1" applyBorder="1" applyAlignment="1">
      <alignment horizontal="center" vertical="center"/>
    </xf>
    <xf numFmtId="0" fontId="3" fillId="4" borderId="10" xfId="7" applyFont="1" applyFill="1" applyBorder="1" applyAlignment="1">
      <alignment horizontal="center" vertical="center"/>
    </xf>
    <xf numFmtId="0" fontId="3" fillId="4" borderId="13" xfId="7" applyFont="1" applyFill="1" applyBorder="1" applyAlignment="1">
      <alignment horizontal="center" vertical="center"/>
    </xf>
    <xf numFmtId="0" fontId="3" fillId="4" borderId="8" xfId="7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41" fontId="3" fillId="3" borderId="1" xfId="49" applyFont="1" applyFill="1" applyBorder="1" applyAlignment="1">
      <alignment horizontal="center" vertical="center"/>
    </xf>
    <xf numFmtId="41" fontId="3" fillId="3" borderId="0" xfId="49" applyFont="1" applyFill="1" applyBorder="1" applyAlignment="1">
      <alignment horizontal="center" vertical="center"/>
    </xf>
    <xf numFmtId="41" fontId="3" fillId="2" borderId="0" xfId="49" applyFont="1" applyFill="1" applyBorder="1" applyAlignment="1">
      <alignment vertical="center"/>
    </xf>
    <xf numFmtId="41" fontId="3" fillId="3" borderId="0" xfId="49" applyFont="1" applyFill="1" applyBorder="1" applyAlignment="1">
      <alignment horizontal="center" vertical="center" wrapText="1"/>
    </xf>
    <xf numFmtId="41" fontId="7" fillId="0" borderId="1" xfId="50" applyNumberFormat="1" applyFont="1" applyFill="1" applyBorder="1" applyAlignment="1">
      <alignment vertical="center"/>
    </xf>
    <xf numFmtId="41" fontId="7" fillId="0" borderId="2" xfId="50" applyNumberFormat="1" applyFont="1" applyFill="1" applyBorder="1" applyAlignment="1">
      <alignment vertical="center"/>
    </xf>
    <xf numFmtId="41" fontId="7" fillId="0" borderId="0" xfId="50" applyNumberFormat="1" applyFont="1" applyFill="1" applyBorder="1" applyAlignment="1">
      <alignment vertical="center"/>
    </xf>
    <xf numFmtId="41" fontId="7" fillId="0" borderId="4" xfId="5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41" fontId="3" fillId="2" borderId="0" xfId="1" applyFont="1" applyFill="1" applyAlignment="1">
      <alignment vertical="center"/>
    </xf>
    <xf numFmtId="41" fontId="7" fillId="0" borderId="1" xfId="51" applyNumberFormat="1" applyFont="1" applyFill="1" applyBorder="1" applyAlignment="1">
      <alignment vertical="center"/>
    </xf>
    <xf numFmtId="41" fontId="7" fillId="0" borderId="2" xfId="51" applyNumberFormat="1" applyFont="1" applyFill="1" applyBorder="1" applyAlignment="1">
      <alignment vertical="center"/>
    </xf>
    <xf numFmtId="0" fontId="25" fillId="2" borderId="3" xfId="0" applyFont="1" applyFill="1" applyBorder="1" applyAlignment="1">
      <alignment horizontal="center" vertical="center"/>
    </xf>
    <xf numFmtId="41" fontId="7" fillId="0" borderId="0" xfId="51" applyNumberFormat="1" applyFont="1" applyFill="1" applyBorder="1" applyAlignment="1">
      <alignment vertical="center"/>
    </xf>
    <xf numFmtId="41" fontId="7" fillId="0" borderId="4" xfId="51" applyNumberFormat="1" applyFont="1" applyFill="1" applyBorder="1" applyAlignment="1">
      <alignment vertical="center"/>
    </xf>
    <xf numFmtId="0" fontId="25" fillId="2" borderId="5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vertical="center"/>
    </xf>
    <xf numFmtId="41" fontId="7" fillId="0" borderId="1" xfId="52" applyNumberFormat="1" applyFont="1" applyFill="1" applyBorder="1" applyAlignment="1">
      <alignment vertical="center"/>
    </xf>
    <xf numFmtId="41" fontId="7" fillId="0" borderId="1" xfId="53" applyNumberFormat="1" applyFont="1" applyFill="1" applyBorder="1">
      <alignment vertical="center"/>
    </xf>
    <xf numFmtId="41" fontId="7" fillId="0" borderId="2" xfId="52" applyNumberFormat="1" applyFont="1" applyFill="1" applyBorder="1" applyAlignment="1">
      <alignment vertical="center"/>
    </xf>
    <xf numFmtId="41" fontId="7" fillId="0" borderId="0" xfId="52" applyNumberFormat="1" applyFont="1" applyFill="1" applyBorder="1" applyAlignment="1">
      <alignment vertical="center"/>
    </xf>
    <xf numFmtId="41" fontId="7" fillId="0" borderId="0" xfId="53" applyNumberFormat="1" applyFont="1" applyBorder="1">
      <alignment vertical="center"/>
    </xf>
    <xf numFmtId="41" fontId="7" fillId="0" borderId="4" xfId="52" applyNumberFormat="1" applyFont="1" applyFill="1" applyBorder="1" applyAlignment="1">
      <alignment vertical="center"/>
    </xf>
    <xf numFmtId="41" fontId="10" fillId="3" borderId="0" xfId="0" applyNumberFormat="1" applyFont="1" applyFill="1" applyBorder="1" applyAlignment="1">
      <alignment horizontal="center" vertical="center"/>
    </xf>
    <xf numFmtId="41" fontId="10" fillId="2" borderId="0" xfId="0" applyNumberFormat="1" applyFont="1" applyFill="1" applyBorder="1" applyAlignment="1">
      <alignment horizontal="center" vertical="center"/>
    </xf>
    <xf numFmtId="41" fontId="10" fillId="3" borderId="4" xfId="0" applyNumberFormat="1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left" vertical="center"/>
    </xf>
    <xf numFmtId="0" fontId="14" fillId="4" borderId="6" xfId="0" applyFont="1" applyFill="1" applyBorder="1" applyAlignment="1">
      <alignment horizontal="left" vertical="center"/>
    </xf>
    <xf numFmtId="0" fontId="14" fillId="4" borderId="7" xfId="0" applyFont="1" applyFill="1" applyBorder="1" applyAlignment="1">
      <alignment horizontal="left" vertical="center"/>
    </xf>
    <xf numFmtId="0" fontId="14" fillId="4" borderId="15" xfId="0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0" fontId="25" fillId="2" borderId="0" xfId="0" applyFont="1" applyFill="1" applyBorder="1" applyAlignment="1">
      <alignment vertical="center"/>
    </xf>
    <xf numFmtId="41" fontId="7" fillId="0" borderId="1" xfId="54" applyNumberFormat="1" applyFont="1" applyFill="1" applyBorder="1" applyAlignment="1">
      <alignment horizontal="center" vertical="center"/>
    </xf>
    <xf numFmtId="41" fontId="7" fillId="0" borderId="2" xfId="54" applyNumberFormat="1" applyFont="1" applyFill="1" applyBorder="1" applyAlignment="1">
      <alignment horizontal="center" vertical="center"/>
    </xf>
    <xf numFmtId="41" fontId="7" fillId="0" borderId="3" xfId="55" applyNumberFormat="1" applyFont="1" applyFill="1" applyBorder="1" applyAlignment="1">
      <alignment horizontal="center" vertical="center"/>
    </xf>
    <xf numFmtId="41" fontId="7" fillId="0" borderId="0" xfId="56" applyNumberFormat="1" applyFont="1" applyFill="1" applyBorder="1" applyAlignment="1">
      <alignment vertical="center"/>
    </xf>
    <xf numFmtId="41" fontId="7" fillId="0" borderId="0" xfId="5" applyNumberFormat="1" applyFont="1" applyFill="1" applyBorder="1" applyAlignment="1">
      <alignment horizontal="center" vertical="center"/>
    </xf>
    <xf numFmtId="41" fontId="7" fillId="0" borderId="0" xfId="56" applyNumberFormat="1" applyFont="1" applyFill="1" applyBorder="1" applyAlignment="1">
      <alignment horizontal="center" vertical="center"/>
    </xf>
    <xf numFmtId="41" fontId="7" fillId="0" borderId="0" xfId="54" applyNumberFormat="1" applyFont="1" applyFill="1" applyBorder="1" applyAlignment="1">
      <alignment horizontal="center" vertical="center"/>
    </xf>
    <xf numFmtId="41" fontId="7" fillId="0" borderId="4" xfId="54" applyNumberFormat="1" applyFont="1" applyFill="1" applyBorder="1" applyAlignment="1">
      <alignment horizontal="center" vertical="center"/>
    </xf>
    <xf numFmtId="41" fontId="7" fillId="0" borderId="5" xfId="55" applyNumberFormat="1" applyFont="1" applyFill="1" applyBorder="1" applyAlignment="1">
      <alignment horizontal="center" vertical="center"/>
    </xf>
    <xf numFmtId="41" fontId="7" fillId="0" borderId="0" xfId="57" applyNumberFormat="1" applyFont="1" applyFill="1" applyBorder="1" applyAlignment="1">
      <alignment vertical="center"/>
    </xf>
    <xf numFmtId="41" fontId="7" fillId="0" borderId="0" xfId="13" applyNumberFormat="1" applyFont="1" applyFill="1" applyBorder="1" applyAlignment="1">
      <alignment horizontal="center" vertical="center"/>
    </xf>
    <xf numFmtId="41" fontId="7" fillId="0" borderId="0" xfId="57" applyNumberFormat="1" applyFont="1" applyFill="1" applyBorder="1" applyAlignment="1">
      <alignment horizontal="center" vertical="center"/>
    </xf>
    <xf numFmtId="41" fontId="7" fillId="0" borderId="4" xfId="57" applyNumberFormat="1" applyFont="1" applyFill="1" applyBorder="1" applyAlignment="1">
      <alignment horizontal="center" vertical="center"/>
    </xf>
    <xf numFmtId="41" fontId="7" fillId="0" borderId="0" xfId="55" applyNumberFormat="1" applyFont="1" applyFill="1" applyBorder="1" applyAlignment="1">
      <alignment vertical="center"/>
    </xf>
    <xf numFmtId="41" fontId="7" fillId="0" borderId="0" xfId="55" applyNumberFormat="1" applyFont="1" applyFill="1" applyBorder="1" applyAlignment="1">
      <alignment horizontal="center" vertical="center"/>
    </xf>
    <xf numFmtId="0" fontId="3" fillId="0" borderId="5" xfId="55" applyFont="1" applyFill="1" applyBorder="1" applyAlignment="1">
      <alignment horizontal="center" vertical="center"/>
    </xf>
    <xf numFmtId="41" fontId="7" fillId="0" borderId="6" xfId="55" applyNumberFormat="1" applyFont="1" applyFill="1" applyBorder="1" applyAlignment="1">
      <alignment horizontal="center" vertical="center"/>
    </xf>
    <xf numFmtId="41" fontId="7" fillId="2" borderId="7" xfId="11" applyNumberFormat="1" applyFont="1" applyFill="1" applyBorder="1" applyAlignment="1">
      <alignment horizontal="center" vertical="center"/>
    </xf>
    <xf numFmtId="0" fontId="3" fillId="4" borderId="9" xfId="55" applyFont="1" applyFill="1" applyBorder="1" applyAlignment="1">
      <alignment horizontal="center" vertical="center"/>
    </xf>
    <xf numFmtId="0" fontId="3" fillId="4" borderId="12" xfId="55" applyFont="1" applyFill="1" applyBorder="1" applyAlignment="1">
      <alignment horizontal="center" vertical="center" wrapText="1"/>
    </xf>
    <xf numFmtId="0" fontId="3" fillId="4" borderId="11" xfId="55" applyFont="1" applyFill="1" applyBorder="1" applyAlignment="1">
      <alignment horizontal="center" vertical="center"/>
    </xf>
    <xf numFmtId="0" fontId="3" fillId="4" borderId="12" xfId="55" applyFont="1" applyFill="1" applyBorder="1" applyAlignment="1">
      <alignment horizontal="center" vertical="center"/>
    </xf>
    <xf numFmtId="0" fontId="3" fillId="4" borderId="11" xfId="55" applyFont="1" applyFill="1" applyBorder="1" applyAlignment="1">
      <alignment horizontal="center" vertical="center"/>
    </xf>
    <xf numFmtId="0" fontId="3" fillId="4" borderId="12" xfId="55" applyFont="1" applyFill="1" applyBorder="1" applyAlignment="1">
      <alignment horizontal="center" vertical="center"/>
    </xf>
    <xf numFmtId="0" fontId="3" fillId="4" borderId="12" xfId="55" applyFont="1" applyFill="1" applyBorder="1" applyAlignment="1">
      <alignment horizontal="center" vertical="center" wrapText="1"/>
    </xf>
    <xf numFmtId="0" fontId="3" fillId="4" borderId="3" xfId="55" applyFont="1" applyFill="1" applyBorder="1" applyAlignment="1">
      <alignment horizontal="center" vertical="center" wrapText="1"/>
    </xf>
    <xf numFmtId="0" fontId="3" fillId="4" borderId="3" xfId="55" applyFont="1" applyFill="1" applyBorder="1" applyAlignment="1">
      <alignment horizontal="center" vertical="center" wrapText="1"/>
    </xf>
    <xf numFmtId="0" fontId="3" fillId="4" borderId="13" xfId="55" applyFont="1" applyFill="1" applyBorder="1" applyAlignment="1">
      <alignment horizontal="center" vertical="center" wrapText="1"/>
    </xf>
    <xf numFmtId="0" fontId="3" fillId="4" borderId="7" xfId="55" applyFont="1" applyFill="1" applyBorder="1" applyAlignment="1">
      <alignment horizontal="center" vertical="center" wrapText="1"/>
    </xf>
    <xf numFmtId="0" fontId="3" fillId="4" borderId="14" xfId="55" applyFont="1" applyFill="1" applyBorder="1" applyAlignment="1">
      <alignment horizontal="center" vertical="center"/>
    </xf>
    <xf numFmtId="0" fontId="3" fillId="4" borderId="14" xfId="55" applyFont="1" applyFill="1" applyBorder="1" applyAlignment="1">
      <alignment horizontal="center" vertical="center" wrapText="1"/>
    </xf>
    <xf numFmtId="0" fontId="3" fillId="4" borderId="15" xfId="55" applyFont="1" applyFill="1" applyBorder="1" applyAlignment="1">
      <alignment horizontal="center" vertical="center" wrapText="1"/>
    </xf>
    <xf numFmtId="0" fontId="3" fillId="4" borderId="5" xfId="55" applyFont="1" applyFill="1" applyBorder="1" applyAlignment="1">
      <alignment horizontal="center" vertical="center" wrapText="1"/>
    </xf>
    <xf numFmtId="0" fontId="3" fillId="4" borderId="5" xfId="55" applyFont="1" applyFill="1" applyBorder="1" applyAlignment="1">
      <alignment horizontal="center" vertical="center" wrapText="1"/>
    </xf>
    <xf numFmtId="0" fontId="3" fillId="4" borderId="13" xfId="55" applyFont="1" applyFill="1" applyBorder="1" applyAlignment="1">
      <alignment horizontal="center" vertical="center"/>
    </xf>
    <xf numFmtId="0" fontId="3" fillId="4" borderId="9" xfId="55" applyFont="1" applyFill="1" applyBorder="1" applyAlignment="1">
      <alignment horizontal="center" vertical="center"/>
    </xf>
    <xf numFmtId="182" fontId="3" fillId="4" borderId="10" xfId="58" applyFont="1" applyFill="1" applyBorder="1" applyAlignment="1">
      <alignment horizontal="center" vertical="center"/>
    </xf>
    <xf numFmtId="182" fontId="3" fillId="4" borderId="13" xfId="58" applyFont="1" applyFill="1" applyBorder="1" applyAlignment="1">
      <alignment horizontal="center" vertical="center"/>
    </xf>
    <xf numFmtId="182" fontId="3" fillId="4" borderId="9" xfId="58" applyFont="1" applyFill="1" applyBorder="1" applyAlignment="1">
      <alignment horizontal="center" vertical="center"/>
    </xf>
    <xf numFmtId="0" fontId="3" fillId="4" borderId="8" xfId="55" applyFont="1" applyFill="1" applyBorder="1" applyAlignment="1">
      <alignment horizontal="center" vertical="center" wrapText="1"/>
    </xf>
    <xf numFmtId="0" fontId="3" fillId="4" borderId="6" xfId="55" applyFont="1" applyFill="1" applyBorder="1" applyAlignment="1">
      <alignment horizontal="center"/>
    </xf>
    <xf numFmtId="0" fontId="3" fillId="4" borderId="6" xfId="55" applyFont="1" applyFill="1" applyBorder="1" applyAlignment="1">
      <alignment horizontal="center" vertical="center"/>
    </xf>
    <xf numFmtId="0" fontId="16" fillId="3" borderId="0" xfId="0" applyFont="1" applyFill="1">
      <alignment vertical="center"/>
    </xf>
    <xf numFmtId="0" fontId="14" fillId="3" borderId="0" xfId="0" applyFont="1" applyFill="1">
      <alignment vertical="center"/>
    </xf>
    <xf numFmtId="176" fontId="14" fillId="3" borderId="0" xfId="0" applyNumberFormat="1" applyFont="1" applyFill="1">
      <alignment vertical="center"/>
    </xf>
    <xf numFmtId="176" fontId="14" fillId="2" borderId="0" xfId="0" applyNumberFormat="1" applyFont="1" applyFill="1" applyAlignment="1">
      <alignment horizontal="center" vertical="center"/>
    </xf>
    <xf numFmtId="41" fontId="7" fillId="0" borderId="1" xfId="59" applyNumberFormat="1" applyFont="1" applyFill="1" applyBorder="1" applyAlignment="1">
      <alignment horizontal="right" vertical="center"/>
    </xf>
    <xf numFmtId="41" fontId="7" fillId="0" borderId="1" xfId="59" applyNumberFormat="1" applyFont="1" applyFill="1" applyBorder="1" applyAlignment="1">
      <alignment vertical="center"/>
    </xf>
    <xf numFmtId="41" fontId="7" fillId="0" borderId="2" xfId="59" applyNumberFormat="1" applyFont="1" applyFill="1" applyBorder="1" applyAlignment="1">
      <alignment vertical="center"/>
    </xf>
    <xf numFmtId="0" fontId="3" fillId="0" borderId="3" xfId="60" applyFont="1" applyFill="1" applyBorder="1" applyAlignment="1">
      <alignment horizontal="center" vertical="center"/>
    </xf>
    <xf numFmtId="41" fontId="7" fillId="0" borderId="0" xfId="59" applyNumberFormat="1" applyFont="1" applyFill="1" applyBorder="1" applyAlignment="1">
      <alignment horizontal="right" vertical="center"/>
    </xf>
    <xf numFmtId="41" fontId="7" fillId="0" borderId="0" xfId="59" applyNumberFormat="1" applyFont="1" applyFill="1" applyBorder="1" applyAlignment="1">
      <alignment vertical="center"/>
    </xf>
    <xf numFmtId="41" fontId="7" fillId="0" borderId="4" xfId="59" applyNumberFormat="1" applyFont="1" applyFill="1" applyBorder="1" applyAlignment="1">
      <alignment vertical="center"/>
    </xf>
    <xf numFmtId="0" fontId="3" fillId="0" borderId="5" xfId="60" applyFont="1" applyFill="1" applyBorder="1" applyAlignment="1">
      <alignment horizontal="center" vertical="center"/>
    </xf>
    <xf numFmtId="0" fontId="3" fillId="6" borderId="9" xfId="60" applyFont="1" applyFill="1" applyBorder="1" applyAlignment="1">
      <alignment horizontal="center" vertical="center"/>
    </xf>
    <xf numFmtId="0" fontId="3" fillId="6" borderId="11" xfId="60" applyFont="1" applyFill="1" applyBorder="1" applyAlignment="1">
      <alignment horizontal="center" vertical="center"/>
    </xf>
    <xf numFmtId="0" fontId="3" fillId="6" borderId="10" xfId="60" applyFont="1" applyFill="1" applyBorder="1" applyAlignment="1">
      <alignment horizontal="center" vertical="center"/>
    </xf>
    <xf numFmtId="0" fontId="3" fillId="6" borderId="3" xfId="60" applyFont="1" applyFill="1" applyBorder="1" applyAlignment="1">
      <alignment horizontal="center" vertical="center" wrapText="1"/>
    </xf>
    <xf numFmtId="0" fontId="3" fillId="6" borderId="1" xfId="60" applyFont="1" applyFill="1" applyBorder="1" applyAlignment="1">
      <alignment horizontal="center" vertical="center" wrapText="1"/>
    </xf>
    <xf numFmtId="0" fontId="3" fillId="6" borderId="2" xfId="60" applyFont="1" applyFill="1" applyBorder="1" applyAlignment="1">
      <alignment horizontal="center" vertical="center" wrapText="1"/>
    </xf>
    <xf numFmtId="0" fontId="3" fillId="6" borderId="12" xfId="60" applyFont="1" applyFill="1" applyBorder="1" applyAlignment="1">
      <alignment horizontal="center" vertical="center"/>
    </xf>
    <xf numFmtId="0" fontId="3" fillId="6" borderId="12" xfId="60" applyFont="1" applyFill="1" applyBorder="1" applyAlignment="1">
      <alignment horizontal="center" vertical="center" wrapText="1"/>
    </xf>
    <xf numFmtId="0" fontId="3" fillId="6" borderId="10" xfId="60" applyFont="1" applyFill="1" applyBorder="1" applyAlignment="1">
      <alignment horizontal="center" vertical="center"/>
    </xf>
    <xf numFmtId="0" fontId="3" fillId="6" borderId="13" xfId="60" applyFont="1" applyFill="1" applyBorder="1" applyAlignment="1">
      <alignment horizontal="center" vertical="center"/>
    </xf>
    <xf numFmtId="0" fontId="3" fillId="6" borderId="9" xfId="60" applyFont="1" applyFill="1" applyBorder="1" applyAlignment="1">
      <alignment horizontal="center" vertical="center"/>
    </xf>
    <xf numFmtId="0" fontId="3" fillId="6" borderId="3" xfId="60" applyFont="1" applyFill="1" applyBorder="1" applyAlignment="1">
      <alignment horizontal="center" vertical="center"/>
    </xf>
    <xf numFmtId="0" fontId="3" fillId="6" borderId="1" xfId="60" applyFont="1" applyFill="1" applyBorder="1" applyAlignment="1">
      <alignment horizontal="center" vertical="center"/>
    </xf>
    <xf numFmtId="0" fontId="3" fillId="6" borderId="5" xfId="60" applyFont="1" applyFill="1" applyBorder="1" applyAlignment="1">
      <alignment horizontal="center" vertical="center" wrapText="1"/>
    </xf>
    <xf numFmtId="0" fontId="3" fillId="6" borderId="0" xfId="60" applyFont="1" applyFill="1" applyBorder="1" applyAlignment="1">
      <alignment horizontal="center" vertical="center" wrapText="1"/>
    </xf>
    <xf numFmtId="0" fontId="3" fillId="6" borderId="4" xfId="60" applyFont="1" applyFill="1" applyBorder="1" applyAlignment="1">
      <alignment horizontal="center" vertical="center" wrapText="1"/>
    </xf>
    <xf numFmtId="0" fontId="3" fillId="6" borderId="14" xfId="60" applyFont="1" applyFill="1" applyBorder="1" applyAlignment="1">
      <alignment horizontal="center" vertical="center"/>
    </xf>
    <xf numFmtId="0" fontId="3" fillId="6" borderId="14" xfId="60" applyFont="1" applyFill="1" applyBorder="1" applyAlignment="1">
      <alignment horizontal="center" vertical="center" wrapText="1"/>
    </xf>
    <xf numFmtId="176" fontId="3" fillId="6" borderId="10" xfId="60" applyNumberFormat="1" applyFont="1" applyFill="1" applyBorder="1" applyAlignment="1">
      <alignment horizontal="center" vertical="center"/>
    </xf>
    <xf numFmtId="176" fontId="3" fillId="6" borderId="13" xfId="60" applyNumberFormat="1" applyFont="1" applyFill="1" applyBorder="1" applyAlignment="1">
      <alignment horizontal="center" vertical="center"/>
    </xf>
    <xf numFmtId="176" fontId="3" fillId="6" borderId="9" xfId="60" applyNumberFormat="1" applyFont="1" applyFill="1" applyBorder="1" applyAlignment="1">
      <alignment horizontal="center" vertical="center"/>
    </xf>
    <xf numFmtId="0" fontId="3" fillId="6" borderId="8" xfId="60" applyFont="1" applyFill="1" applyBorder="1" applyAlignment="1">
      <alignment horizontal="center" vertical="center"/>
    </xf>
    <xf numFmtId="0" fontId="3" fillId="6" borderId="6" xfId="60" applyFont="1" applyFill="1" applyBorder="1" applyAlignment="1">
      <alignment horizontal="center" vertical="center"/>
    </xf>
    <xf numFmtId="0" fontId="3" fillId="6" borderId="6" xfId="60" applyFont="1" applyFill="1" applyBorder="1" applyAlignment="1">
      <alignment horizontal="center" vertical="center" wrapText="1"/>
    </xf>
    <xf numFmtId="0" fontId="3" fillId="6" borderId="7" xfId="60" applyFont="1" applyFill="1" applyBorder="1" applyAlignment="1">
      <alignment horizontal="center" vertical="center" wrapText="1"/>
    </xf>
    <xf numFmtId="176" fontId="3" fillId="6" borderId="13" xfId="60" applyNumberFormat="1" applyFont="1" applyFill="1" applyBorder="1" applyAlignment="1">
      <alignment horizontal="center" vertical="center"/>
    </xf>
    <xf numFmtId="176" fontId="3" fillId="6" borderId="13" xfId="60" applyNumberFormat="1" applyFont="1" applyFill="1" applyBorder="1" applyAlignment="1">
      <alignment vertical="center"/>
    </xf>
    <xf numFmtId="0" fontId="3" fillId="6" borderId="8" xfId="60" applyFont="1" applyFill="1" applyBorder="1" applyAlignment="1">
      <alignment horizontal="center" vertical="center" wrapText="1"/>
    </xf>
    <xf numFmtId="183" fontId="29" fillId="0" borderId="1" xfId="61" applyNumberFormat="1" applyFont="1" applyBorder="1" applyAlignment="1">
      <alignment vertical="center"/>
    </xf>
    <xf numFmtId="183" fontId="29" fillId="0" borderId="1" xfId="62" applyNumberFormat="1" applyFont="1" applyBorder="1" applyAlignment="1">
      <alignment vertical="center"/>
    </xf>
    <xf numFmtId="183" fontId="29" fillId="0" borderId="0" xfId="61" applyNumberFormat="1" applyFont="1" applyBorder="1" applyAlignment="1">
      <alignment vertical="center"/>
    </xf>
    <xf numFmtId="183" fontId="29" fillId="0" borderId="0" xfId="62" applyNumberFormat="1" applyFont="1" applyBorder="1" applyAlignment="1">
      <alignment vertical="center"/>
    </xf>
    <xf numFmtId="41" fontId="7" fillId="0" borderId="1" xfId="0" applyNumberFormat="1" applyFont="1" applyFill="1" applyBorder="1">
      <alignment vertical="center"/>
    </xf>
    <xf numFmtId="41" fontId="7" fillId="0" borderId="1" xfId="63" applyNumberFormat="1" applyFont="1" applyFill="1" applyBorder="1" applyAlignment="1">
      <alignment horizontal="center" vertical="center"/>
    </xf>
    <xf numFmtId="41" fontId="7" fillId="0" borderId="2" xfId="63" applyNumberFormat="1" applyFont="1" applyFill="1" applyBorder="1" applyAlignment="1">
      <alignment horizontal="center" vertical="center"/>
    </xf>
    <xf numFmtId="41" fontId="7" fillId="0" borderId="0" xfId="63" applyNumberFormat="1" applyFont="1" applyFill="1" applyBorder="1" applyAlignment="1">
      <alignment horizontal="center" vertical="center"/>
    </xf>
    <xf numFmtId="41" fontId="3" fillId="0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76" fontId="3" fillId="4" borderId="15" xfId="0" applyNumberFormat="1" applyFont="1" applyFill="1" applyBorder="1" applyAlignment="1">
      <alignment horizontal="center" vertical="center"/>
    </xf>
    <xf numFmtId="176" fontId="3" fillId="4" borderId="14" xfId="0" applyNumberFormat="1" applyFont="1" applyFill="1" applyBorder="1" applyAlignment="1">
      <alignment horizontal="center" vertical="center" wrapText="1"/>
    </xf>
    <xf numFmtId="176" fontId="3" fillId="4" borderId="6" xfId="0" applyNumberFormat="1" applyFont="1" applyFill="1" applyBorder="1" applyAlignment="1">
      <alignment horizontal="center" vertical="center"/>
    </xf>
    <xf numFmtId="176" fontId="3" fillId="4" borderId="7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179" fontId="14" fillId="2" borderId="0" xfId="0" applyNumberFormat="1" applyFont="1" applyFill="1" applyBorder="1" applyAlignment="1">
      <alignment vertical="center"/>
    </xf>
    <xf numFmtId="178" fontId="14" fillId="2" borderId="0" xfId="0" applyNumberFormat="1" applyFont="1" applyFill="1" applyAlignment="1">
      <alignment vertical="center"/>
    </xf>
    <xf numFmtId="41" fontId="3" fillId="0" borderId="0" xfId="0" applyNumberFormat="1" applyFont="1" applyFill="1" applyBorder="1">
      <alignment vertical="center"/>
    </xf>
    <xf numFmtId="41" fontId="3" fillId="0" borderId="1" xfId="0" applyNumberFormat="1" applyFont="1" applyFill="1" applyBorder="1">
      <alignment vertical="center"/>
    </xf>
    <xf numFmtId="41" fontId="3" fillId="0" borderId="4" xfId="0" applyNumberFormat="1" applyFont="1" applyFill="1" applyBorder="1">
      <alignment vertical="center"/>
    </xf>
    <xf numFmtId="0" fontId="14" fillId="2" borderId="6" xfId="0" applyFont="1" applyFill="1" applyBorder="1" applyAlignment="1">
      <alignment horizontal="right" vertical="center"/>
    </xf>
    <xf numFmtId="41" fontId="30" fillId="0" borderId="0" xfId="64" applyFont="1" applyFill="1" applyBorder="1">
      <alignment vertical="center"/>
    </xf>
    <xf numFmtId="41" fontId="30" fillId="0" borderId="1" xfId="64" applyFont="1" applyFill="1" applyBorder="1">
      <alignment vertical="center"/>
    </xf>
    <xf numFmtId="41" fontId="30" fillId="0" borderId="1" xfId="65" applyNumberFormat="1" applyFont="1" applyFill="1" applyBorder="1" applyAlignment="1">
      <alignment horizontal="right" vertical="center"/>
    </xf>
    <xf numFmtId="41" fontId="30" fillId="0" borderId="1" xfId="65" applyNumberFormat="1" applyFont="1" applyFill="1" applyBorder="1" applyAlignment="1">
      <alignment vertical="center"/>
    </xf>
    <xf numFmtId="41" fontId="7" fillId="0" borderId="2" xfId="65" applyNumberFormat="1" applyFont="1" applyFill="1" applyBorder="1" applyAlignment="1">
      <alignment vertical="center"/>
    </xf>
    <xf numFmtId="41" fontId="30" fillId="0" borderId="0" xfId="64" applyFont="1" applyBorder="1">
      <alignment vertical="center"/>
    </xf>
    <xf numFmtId="41" fontId="30" fillId="0" borderId="0" xfId="65" applyNumberFormat="1" applyFont="1" applyFill="1" applyBorder="1" applyAlignment="1">
      <alignment horizontal="right" vertical="center"/>
    </xf>
    <xf numFmtId="41" fontId="30" fillId="0" borderId="0" xfId="65" applyNumberFormat="1" applyFont="1" applyFill="1" applyBorder="1" applyAlignment="1">
      <alignment vertical="center"/>
    </xf>
    <xf numFmtId="41" fontId="7" fillId="0" borderId="4" xfId="65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vertical="center"/>
    </xf>
    <xf numFmtId="176" fontId="14" fillId="4" borderId="11" xfId="0" applyNumberFormat="1" applyFont="1" applyFill="1" applyBorder="1" applyAlignment="1">
      <alignment horizontal="center" vertical="center"/>
    </xf>
    <xf numFmtId="176" fontId="14" fillId="4" borderId="14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41" fontId="3" fillId="3" borderId="0" xfId="1" applyNumberFormat="1" applyFont="1" applyFill="1" applyBorder="1" applyAlignment="1">
      <alignment vertical="center"/>
    </xf>
    <xf numFmtId="41" fontId="3" fillId="3" borderId="4" xfId="1" applyNumberFormat="1" applyFont="1" applyFill="1" applyBorder="1" applyAlignment="1">
      <alignment vertical="center"/>
    </xf>
    <xf numFmtId="41" fontId="10" fillId="3" borderId="1" xfId="0" applyNumberFormat="1" applyFont="1" applyFill="1" applyBorder="1" applyAlignment="1">
      <alignment horizontal="center" vertical="center"/>
    </xf>
    <xf numFmtId="41" fontId="10" fillId="3" borderId="2" xfId="0" applyNumberFormat="1" applyFont="1" applyFill="1" applyBorder="1" applyAlignment="1">
      <alignment horizontal="center" vertical="center"/>
    </xf>
    <xf numFmtId="41" fontId="10" fillId="3" borderId="0" xfId="0" applyNumberFormat="1" applyFont="1" applyFill="1" applyAlignment="1">
      <alignment horizontal="center" vertical="center"/>
    </xf>
    <xf numFmtId="41" fontId="24" fillId="2" borderId="0" xfId="11" applyNumberFormat="1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41" fontId="3" fillId="0" borderId="1" xfId="66" applyNumberFormat="1" applyFont="1" applyFill="1" applyBorder="1" applyAlignment="1">
      <alignment horizontal="right" vertical="center"/>
    </xf>
    <xf numFmtId="41" fontId="3" fillId="0" borderId="2" xfId="5" applyNumberFormat="1" applyFont="1" applyFill="1" applyBorder="1" applyAlignment="1">
      <alignment vertical="center"/>
    </xf>
    <xf numFmtId="41" fontId="3" fillId="0" borderId="0" xfId="66" applyNumberFormat="1" applyFont="1" applyFill="1" applyBorder="1" applyAlignment="1">
      <alignment horizontal="right" vertical="center"/>
    </xf>
    <xf numFmtId="41" fontId="3" fillId="0" borderId="0" xfId="67" applyNumberFormat="1" applyFont="1" applyFill="1" applyBorder="1" applyAlignment="1">
      <alignment horizontal="right" vertical="center"/>
    </xf>
    <xf numFmtId="41" fontId="3" fillId="0" borderId="0" xfId="13" applyNumberFormat="1" applyFont="1" applyFill="1" applyBorder="1" applyAlignment="1">
      <alignment horizontal="right" vertical="center"/>
    </xf>
    <xf numFmtId="41" fontId="3" fillId="0" borderId="0" xfId="13" applyNumberFormat="1" applyFont="1" applyFill="1" applyBorder="1" applyAlignment="1">
      <alignment vertical="center"/>
    </xf>
    <xf numFmtId="41" fontId="3" fillId="0" borderId="4" xfId="13" applyNumberFormat="1" applyFont="1" applyFill="1" applyBorder="1" applyAlignment="1">
      <alignment vertical="center"/>
    </xf>
    <xf numFmtId="41" fontId="3" fillId="2" borderId="0" xfId="11" applyNumberFormat="1" applyFont="1" applyFill="1" applyBorder="1" applyAlignment="1">
      <alignment horizontal="center" vertical="center"/>
    </xf>
    <xf numFmtId="41" fontId="3" fillId="2" borderId="4" xfId="1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41" fontId="7" fillId="0" borderId="0" xfId="68" applyNumberFormat="1" applyFont="1" applyFill="1" applyBorder="1" applyAlignment="1">
      <alignment horizontal="right" vertical="center"/>
    </xf>
    <xf numFmtId="41" fontId="3" fillId="0" borderId="1" xfId="69" applyNumberFormat="1" applyFont="1" applyFill="1" applyBorder="1" applyAlignment="1">
      <alignment vertical="center"/>
    </xf>
    <xf numFmtId="41" fontId="3" fillId="0" borderId="1" xfId="69" applyNumberFormat="1" applyFont="1" applyFill="1" applyBorder="1" applyAlignment="1">
      <alignment horizontal="right" vertical="center"/>
    </xf>
    <xf numFmtId="41" fontId="3" fillId="0" borderId="2" xfId="69" applyNumberFormat="1" applyFont="1" applyFill="1" applyBorder="1" applyAlignment="1">
      <alignment vertical="center"/>
    </xf>
    <xf numFmtId="41" fontId="7" fillId="0" borderId="0" xfId="69" applyNumberFormat="1" applyFont="1" applyFill="1" applyBorder="1" applyAlignment="1">
      <alignment vertical="center"/>
    </xf>
    <xf numFmtId="41" fontId="7" fillId="0" borderId="0" xfId="69" applyNumberFormat="1" applyFont="1" applyFill="1" applyBorder="1" applyAlignment="1">
      <alignment horizontal="right" vertical="center"/>
    </xf>
    <xf numFmtId="41" fontId="7" fillId="0" borderId="4" xfId="69" applyNumberFormat="1" applyFont="1" applyFill="1" applyBorder="1" applyAlignment="1">
      <alignment vertical="center"/>
    </xf>
    <xf numFmtId="41" fontId="7" fillId="2" borderId="0" xfId="0" applyNumberFormat="1" applyFont="1" applyFill="1" applyBorder="1" applyAlignment="1">
      <alignment horizontal="center" vertical="center" wrapText="1"/>
    </xf>
    <xf numFmtId="41" fontId="7" fillId="0" borderId="0" xfId="68" applyNumberFormat="1" applyFont="1" applyFill="1" applyBorder="1" applyAlignment="1">
      <alignment vertical="center"/>
    </xf>
    <xf numFmtId="41" fontId="7" fillId="0" borderId="4" xfId="68" applyNumberFormat="1" applyFont="1" applyFill="1" applyBorder="1" applyAlignment="1">
      <alignment vertical="center"/>
    </xf>
    <xf numFmtId="41" fontId="7" fillId="3" borderId="0" xfId="0" applyNumberFormat="1" applyFont="1" applyFill="1" applyBorder="1" applyAlignment="1">
      <alignment horizontal="center" vertical="center" wrapText="1"/>
    </xf>
    <xf numFmtId="41" fontId="7" fillId="3" borderId="4" xfId="0" applyNumberFormat="1" applyFont="1" applyFill="1" applyBorder="1" applyAlignment="1">
      <alignment horizontal="center" vertical="center" wrapText="1"/>
    </xf>
    <xf numFmtId="0" fontId="3" fillId="6" borderId="9" xfId="70" applyFont="1" applyFill="1" applyBorder="1" applyAlignment="1">
      <alignment horizontal="center" vertical="center"/>
    </xf>
    <xf numFmtId="0" fontId="3" fillId="6" borderId="9" xfId="70" applyFont="1" applyFill="1" applyBorder="1" applyAlignment="1">
      <alignment horizontal="center" vertical="center" wrapText="1"/>
    </xf>
    <xf numFmtId="0" fontId="3" fillId="6" borderId="11" xfId="70" applyFont="1" applyFill="1" applyBorder="1" applyAlignment="1">
      <alignment horizontal="center" vertical="center" wrapText="1"/>
    </xf>
    <xf numFmtId="0" fontId="3" fillId="6" borderId="12" xfId="70" applyFont="1" applyFill="1" applyBorder="1" applyAlignment="1">
      <alignment horizontal="center" vertical="center" wrapText="1"/>
    </xf>
    <xf numFmtId="0" fontId="3" fillId="6" borderId="3" xfId="70" applyFont="1" applyFill="1" applyBorder="1" applyAlignment="1">
      <alignment horizontal="center" vertical="center" wrapText="1"/>
    </xf>
    <xf numFmtId="0" fontId="3" fillId="6" borderId="13" xfId="70" applyFont="1" applyFill="1" applyBorder="1" applyAlignment="1">
      <alignment vertical="center"/>
    </xf>
    <xf numFmtId="0" fontId="3" fillId="6" borderId="13" xfId="70" applyFont="1" applyFill="1" applyBorder="1" applyAlignment="1">
      <alignment horizontal="center" vertical="center"/>
    </xf>
    <xf numFmtId="0" fontId="3" fillId="6" borderId="7" xfId="70" applyFont="1" applyFill="1" applyBorder="1" applyAlignment="1">
      <alignment vertical="center"/>
    </xf>
    <xf numFmtId="0" fontId="3" fillId="6" borderId="8" xfId="70" applyFont="1" applyFill="1" applyBorder="1" applyAlignment="1">
      <alignment horizontal="center" vertical="center"/>
    </xf>
    <xf numFmtId="0" fontId="3" fillId="6" borderId="6" xfId="70" applyFont="1" applyFill="1" applyBorder="1" applyAlignment="1">
      <alignment horizontal="center" vertical="center"/>
    </xf>
    <xf numFmtId="0" fontId="3" fillId="6" borderId="7" xfId="70" applyFont="1" applyFill="1" applyBorder="1" applyAlignment="1">
      <alignment horizontal="center" vertical="center"/>
    </xf>
    <xf numFmtId="0" fontId="3" fillId="6" borderId="8" xfId="70" applyFont="1" applyFill="1" applyBorder="1" applyAlignment="1">
      <alignment horizontal="center" vertical="center" wrapText="1"/>
    </xf>
    <xf numFmtId="41" fontId="3" fillId="0" borderId="1" xfId="71" applyNumberFormat="1" applyFont="1" applyFill="1" applyBorder="1" applyAlignment="1">
      <alignment vertical="center"/>
    </xf>
    <xf numFmtId="41" fontId="3" fillId="0" borderId="1" xfId="71" applyNumberFormat="1" applyFont="1" applyFill="1" applyBorder="1" applyAlignment="1">
      <alignment horizontal="right" vertical="center"/>
    </xf>
    <xf numFmtId="41" fontId="3" fillId="0" borderId="2" xfId="71" applyNumberFormat="1" applyFont="1" applyFill="1" applyBorder="1" applyAlignment="1">
      <alignment horizontal="right" vertical="center"/>
    </xf>
    <xf numFmtId="41" fontId="7" fillId="0" borderId="0" xfId="71" applyNumberFormat="1" applyFont="1" applyFill="1" applyBorder="1" applyAlignment="1">
      <alignment vertical="center"/>
    </xf>
    <xf numFmtId="41" fontId="7" fillId="0" borderId="0" xfId="71" applyNumberFormat="1" applyFont="1" applyFill="1" applyBorder="1" applyAlignment="1">
      <alignment horizontal="right" vertical="center"/>
    </xf>
    <xf numFmtId="41" fontId="7" fillId="0" borderId="4" xfId="71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41" fontId="7" fillId="0" borderId="1" xfId="72" applyNumberFormat="1" applyFont="1" applyFill="1" applyBorder="1" applyAlignment="1">
      <alignment vertical="center"/>
    </xf>
    <xf numFmtId="41" fontId="7" fillId="0" borderId="1" xfId="72" applyNumberFormat="1" applyFont="1" applyFill="1" applyBorder="1" applyAlignment="1">
      <alignment horizontal="right" vertical="center"/>
    </xf>
    <xf numFmtId="41" fontId="7" fillId="0" borderId="2" xfId="72" applyNumberFormat="1" applyFont="1" applyFill="1" applyBorder="1" applyAlignment="1">
      <alignment vertical="center"/>
    </xf>
    <xf numFmtId="41" fontId="7" fillId="0" borderId="0" xfId="72" applyNumberFormat="1" applyFont="1" applyFill="1" applyBorder="1" applyAlignment="1">
      <alignment vertical="center"/>
    </xf>
    <xf numFmtId="41" fontId="7" fillId="0" borderId="0" xfId="72" applyNumberFormat="1" applyFont="1" applyFill="1" applyBorder="1" applyAlignment="1">
      <alignment horizontal="right" vertical="center"/>
    </xf>
    <xf numFmtId="41" fontId="7" fillId="0" borderId="4" xfId="72" applyNumberFormat="1" applyFont="1" applyFill="1" applyBorder="1" applyAlignment="1">
      <alignment vertical="center"/>
    </xf>
    <xf numFmtId="0" fontId="3" fillId="4" borderId="1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7" fillId="0" borderId="1" xfId="73" applyNumberFormat="1" applyFont="1" applyFill="1" applyBorder="1" applyAlignment="1">
      <alignment vertical="center"/>
    </xf>
    <xf numFmtId="41" fontId="7" fillId="0" borderId="1" xfId="73" applyNumberFormat="1" applyFont="1" applyFill="1" applyBorder="1" applyAlignment="1">
      <alignment horizontal="right" vertical="center"/>
    </xf>
    <xf numFmtId="41" fontId="7" fillId="0" borderId="2" xfId="73" applyNumberFormat="1" applyFont="1" applyFill="1" applyBorder="1" applyAlignment="1">
      <alignment vertical="center"/>
    </xf>
    <xf numFmtId="41" fontId="7" fillId="0" borderId="0" xfId="73" applyNumberFormat="1" applyFont="1" applyFill="1" applyBorder="1" applyAlignment="1">
      <alignment vertical="center"/>
    </xf>
    <xf numFmtId="41" fontId="7" fillId="0" borderId="0" xfId="73" applyNumberFormat="1" applyFont="1" applyFill="1" applyBorder="1" applyAlignment="1">
      <alignment horizontal="right" vertical="center"/>
    </xf>
    <xf numFmtId="41" fontId="7" fillId="0" borderId="4" xfId="73" applyNumberFormat="1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3" fillId="0" borderId="0" xfId="74" applyFont="1" applyFill="1" applyAlignment="1"/>
    <xf numFmtId="0" fontId="3" fillId="0" borderId="0" xfId="74" applyFont="1" applyFill="1" applyBorder="1" applyAlignment="1"/>
    <xf numFmtId="0" fontId="3" fillId="0" borderId="0" xfId="74" applyFont="1" applyFill="1"/>
    <xf numFmtId="0" fontId="3" fillId="0" borderId="0" xfId="74" applyFont="1" applyFill="1" applyAlignment="1">
      <alignment horizontal="left"/>
    </xf>
    <xf numFmtId="184" fontId="14" fillId="2" borderId="0" xfId="0" applyNumberFormat="1" applyFont="1" applyFill="1" applyAlignment="1">
      <alignment horizontal="center" vertical="center"/>
    </xf>
    <xf numFmtId="184" fontId="14" fillId="2" borderId="0" xfId="0" applyNumberFormat="1" applyFont="1" applyFill="1" applyBorder="1" applyAlignment="1">
      <alignment horizontal="center" vertical="center"/>
    </xf>
    <xf numFmtId="41" fontId="14" fillId="0" borderId="0" xfId="0" applyNumberFormat="1" applyFont="1" applyFill="1" applyBorder="1" applyAlignment="1">
      <alignment horizontal="center" vertical="center"/>
    </xf>
    <xf numFmtId="41" fontId="3" fillId="2" borderId="3" xfId="0" applyNumberFormat="1" applyFont="1" applyFill="1" applyBorder="1" applyAlignment="1">
      <alignment horizontal="center" vertical="center"/>
    </xf>
    <xf numFmtId="41" fontId="3" fillId="2" borderId="5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41" fontId="25" fillId="2" borderId="0" xfId="0" applyNumberFormat="1" applyFont="1" applyFill="1" applyAlignment="1">
      <alignment vertical="center"/>
    </xf>
    <xf numFmtId="184" fontId="3" fillId="2" borderId="0" xfId="0" applyNumberFormat="1" applyFont="1" applyFill="1" applyAlignment="1">
      <alignment horizontal="center" vertical="center"/>
    </xf>
    <xf numFmtId="184" fontId="3" fillId="2" borderId="0" xfId="0" applyNumberFormat="1" applyFont="1" applyFill="1" applyBorder="1" applyAlignment="1">
      <alignment horizontal="center" vertical="center"/>
    </xf>
    <xf numFmtId="184" fontId="3" fillId="3" borderId="3" xfId="0" applyNumberFormat="1" applyFont="1" applyFill="1" applyBorder="1" applyAlignment="1">
      <alignment horizontal="center" vertical="center"/>
    </xf>
    <xf numFmtId="184" fontId="3" fillId="3" borderId="5" xfId="0" applyNumberFormat="1" applyFont="1" applyFill="1" applyBorder="1" applyAlignment="1">
      <alignment horizontal="center" vertical="center"/>
    </xf>
    <xf numFmtId="184" fontId="3" fillId="2" borderId="5" xfId="0" applyNumberFormat="1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 wrapText="1"/>
    </xf>
    <xf numFmtId="0" fontId="5" fillId="2" borderId="0" xfId="4" applyFill="1" applyAlignment="1" applyProtection="1">
      <alignment horizontal="center" vertical="center"/>
    </xf>
    <xf numFmtId="0" fontId="31" fillId="2" borderId="0" xfId="0" applyFont="1" applyFill="1" applyAlignment="1">
      <alignment horizontal="left" vertical="center"/>
    </xf>
  </cellXfs>
  <cellStyles count="75">
    <cellStyle name="백분율" xfId="3" builtinId="5"/>
    <cellStyle name="쉼표 [0]" xfId="1" builtinId="6"/>
    <cellStyle name="쉼표 [0] 2 12 2" xfId="49"/>
    <cellStyle name="쉼표 [0] 2 18" xfId="11"/>
    <cellStyle name="쉼표 [0] 2 21" xfId="5"/>
    <cellStyle name="쉼표 [0] 3 7" xfId="64"/>
    <cellStyle name="쉼표 [0] 4 4" xfId="13"/>
    <cellStyle name="쉼표 [0] 5" xfId="32"/>
    <cellStyle name="쉼표 [0] 7" xfId="33"/>
    <cellStyle name="통화 [0]" xfId="2" builtinId="7"/>
    <cellStyle name="통화 [0] 3 4" xfId="58"/>
    <cellStyle name="표준" xfId="0" builtinId="0"/>
    <cellStyle name="표준 133 4" xfId="48"/>
    <cellStyle name="표준 2 30" xfId="7"/>
    <cellStyle name="표준 201" xfId="31"/>
    <cellStyle name="표준 202" xfId="34"/>
    <cellStyle name="표준 203" xfId="17"/>
    <cellStyle name="표준 205" xfId="12"/>
    <cellStyle name="표준 327" xfId="74"/>
    <cellStyle name="표준 328" xfId="45"/>
    <cellStyle name="표준 330" xfId="35"/>
    <cellStyle name="표준 339 11" xfId="10"/>
    <cellStyle name="표준 340" xfId="16"/>
    <cellStyle name="표준 341" xfId="14"/>
    <cellStyle name="표준 342" xfId="15"/>
    <cellStyle name="표준 396" xfId="70"/>
    <cellStyle name="표준 397" xfId="69"/>
    <cellStyle name="표준 398" xfId="66"/>
    <cellStyle name="표준 399" xfId="65"/>
    <cellStyle name="표준 400" xfId="63"/>
    <cellStyle name="표준 401" xfId="54"/>
    <cellStyle name="표준 402" xfId="56"/>
    <cellStyle name="표준 403" xfId="50"/>
    <cellStyle name="표준 404" xfId="46"/>
    <cellStyle name="표준 406" xfId="43"/>
    <cellStyle name="표준 407" xfId="39"/>
    <cellStyle name="표준 408" xfId="37"/>
    <cellStyle name="표준 409" xfId="30"/>
    <cellStyle name="표준 410" xfId="27"/>
    <cellStyle name="표준 411" xfId="24"/>
    <cellStyle name="표준 412" xfId="23"/>
    <cellStyle name="표준 414" xfId="22"/>
    <cellStyle name="표준 415" xfId="21"/>
    <cellStyle name="표준 416" xfId="20"/>
    <cellStyle name="표준 417" xfId="19"/>
    <cellStyle name="표준 418" xfId="18"/>
    <cellStyle name="표준 423" xfId="8"/>
    <cellStyle name="표준 424" xfId="6"/>
    <cellStyle name="표준 5" xfId="9"/>
    <cellStyle name="표준 5 2" xfId="53"/>
    <cellStyle name="표준 562" xfId="36"/>
    <cellStyle name="표준 564" xfId="29"/>
    <cellStyle name="표준 565" xfId="26"/>
    <cellStyle name="표준 567" xfId="62"/>
    <cellStyle name="표준 568" xfId="61"/>
    <cellStyle name="표준 573" xfId="42"/>
    <cellStyle name="표준 67 4" xfId="73"/>
    <cellStyle name="표준 68 4" xfId="72"/>
    <cellStyle name="표준 69 4" xfId="68"/>
    <cellStyle name="표준 70 4" xfId="71"/>
    <cellStyle name="표준 71 4" xfId="67"/>
    <cellStyle name="표준 75 4" xfId="59"/>
    <cellStyle name="표준 77 4" xfId="55"/>
    <cellStyle name="표준 78 4" xfId="57"/>
    <cellStyle name="표준 79 4" xfId="52"/>
    <cellStyle name="표준 80 4" xfId="51"/>
    <cellStyle name="표준 83 4" xfId="44"/>
    <cellStyle name="표준 84 4" xfId="40"/>
    <cellStyle name="표준 85 4" xfId="38"/>
    <cellStyle name="표준 87 4" xfId="28"/>
    <cellStyle name="표준 88 4" xfId="25"/>
    <cellStyle name="표준_12. 보건" xfId="41"/>
    <cellStyle name="표준_12. 보건 2" xfId="47"/>
    <cellStyle name="표준_ⅩⅡ 보건사회보장" xfId="60"/>
    <cellStyle name="하이퍼링크" xfId="4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  <pageSetUpPr fitToPage="1"/>
  </sheetPr>
  <dimension ref="A2:BS1182"/>
  <sheetViews>
    <sheetView showGridLines="0" tabSelected="1" zoomScale="80" zoomScaleNormal="80" workbookViewId="0"/>
  </sheetViews>
  <sheetFormatPr defaultColWidth="8.88671875" defaultRowHeight="13.5" x14ac:dyDescent="0.15"/>
  <cols>
    <col min="1" max="1" width="10" style="1" customWidth="1"/>
    <col min="2" max="2" width="12.77734375" style="1" customWidth="1"/>
    <col min="3" max="3" width="14.21875" style="1" customWidth="1"/>
    <col min="4" max="4" width="13.33203125" style="1" customWidth="1"/>
    <col min="5" max="5" width="15.44140625" style="1" customWidth="1"/>
    <col min="6" max="6" width="14.88671875" style="1" customWidth="1"/>
    <col min="7" max="7" width="13.33203125" style="1" customWidth="1"/>
    <col min="8" max="8" width="11.21875" style="1" customWidth="1"/>
    <col min="9" max="9" width="12.44140625" style="1" customWidth="1"/>
    <col min="10" max="10" width="11" style="1" customWidth="1"/>
    <col min="11" max="11" width="10.77734375" style="1" customWidth="1"/>
    <col min="12" max="12" width="10.33203125" style="1" customWidth="1"/>
    <col min="13" max="13" width="11.77734375" style="1" customWidth="1"/>
    <col min="14" max="14" width="12.6640625" style="1" customWidth="1"/>
    <col min="15" max="15" width="10.33203125" style="1" customWidth="1"/>
    <col min="16" max="16" width="9.109375" style="1" bestFit="1" customWidth="1"/>
    <col min="17" max="17" width="10.77734375" style="1" customWidth="1"/>
    <col min="18" max="18" width="10.33203125" style="1" bestFit="1" customWidth="1"/>
    <col min="19" max="19" width="9.77734375" style="1" bestFit="1" customWidth="1"/>
    <col min="20" max="20" width="9.109375" style="1" bestFit="1" customWidth="1"/>
    <col min="21" max="21" width="10.6640625" style="1" customWidth="1"/>
    <col min="22" max="22" width="9.109375" style="1" bestFit="1" customWidth="1"/>
    <col min="23" max="23" width="9.77734375" style="1" bestFit="1" customWidth="1"/>
    <col min="24" max="16384" width="8.88671875" style="1"/>
  </cols>
  <sheetData>
    <row r="2" spans="1:27" s="326" customFormat="1" ht="17.25" customHeight="1" x14ac:dyDescent="0.15">
      <c r="A2" s="168" t="s">
        <v>775</v>
      </c>
      <c r="B2" s="814"/>
      <c r="C2" s="814"/>
      <c r="D2" s="814"/>
      <c r="E2" s="814"/>
      <c r="F2" s="814"/>
      <c r="J2" s="337" t="s">
        <v>17</v>
      </c>
    </row>
    <row r="3" spans="1:27" s="326" customFormat="1" ht="25.5" customHeight="1" x14ac:dyDescent="0.15">
      <c r="A3" s="813" t="s">
        <v>0</v>
      </c>
    </row>
    <row r="4" spans="1:27" s="326" customFormat="1" ht="18" customHeight="1" x14ac:dyDescent="0.15">
      <c r="A4" t="s">
        <v>774</v>
      </c>
      <c r="C4" s="1"/>
      <c r="D4" s="1"/>
    </row>
    <row r="5" spans="1:27" s="326" customFormat="1" ht="9" customHeight="1" x14ac:dyDescent="0.15"/>
    <row r="6" spans="1:27" s="326" customFormat="1" ht="20.100000000000001" customHeight="1" x14ac:dyDescent="0.15">
      <c r="A6" s="337" t="s">
        <v>773</v>
      </c>
    </row>
    <row r="7" spans="1:27" s="326" customFormat="1" ht="15.75" customHeight="1" x14ac:dyDescent="0.15">
      <c r="A7" s="495" t="s">
        <v>61</v>
      </c>
      <c r="B7" s="494" t="s">
        <v>772</v>
      </c>
      <c r="C7" s="494"/>
      <c r="D7" s="494" t="s">
        <v>771</v>
      </c>
      <c r="E7" s="494" t="s">
        <v>770</v>
      </c>
      <c r="F7" s="494" t="s">
        <v>769</v>
      </c>
      <c r="G7" s="494" t="s">
        <v>768</v>
      </c>
      <c r="H7" s="494" t="s">
        <v>767</v>
      </c>
      <c r="I7" s="494"/>
      <c r="J7" s="494" t="s">
        <v>766</v>
      </c>
      <c r="K7" s="494" t="s">
        <v>765</v>
      </c>
      <c r="L7" s="327" t="s">
        <v>764</v>
      </c>
      <c r="M7" s="328"/>
      <c r="N7" s="494" t="s">
        <v>763</v>
      </c>
      <c r="O7" s="494"/>
      <c r="P7" s="494" t="s">
        <v>762</v>
      </c>
      <c r="Q7" s="494" t="s">
        <v>761</v>
      </c>
      <c r="R7" s="327" t="s">
        <v>760</v>
      </c>
      <c r="S7" s="328"/>
      <c r="T7" s="494" t="s">
        <v>759</v>
      </c>
      <c r="U7" s="494"/>
      <c r="V7" s="494" t="s">
        <v>758</v>
      </c>
      <c r="W7" s="494"/>
      <c r="X7" s="491" t="s">
        <v>757</v>
      </c>
      <c r="Y7" s="494" t="s">
        <v>756</v>
      </c>
      <c r="Z7" s="491" t="s">
        <v>755</v>
      </c>
      <c r="AA7" s="812" t="s">
        <v>754</v>
      </c>
    </row>
    <row r="8" spans="1:27" s="326" customFormat="1" ht="30" customHeight="1" x14ac:dyDescent="0.15">
      <c r="A8" s="495"/>
      <c r="B8" s="324" t="s">
        <v>753</v>
      </c>
      <c r="C8" s="324" t="s">
        <v>752</v>
      </c>
      <c r="D8" s="324" t="s">
        <v>753</v>
      </c>
      <c r="E8" s="324" t="s">
        <v>752</v>
      </c>
      <c r="F8" s="324" t="s">
        <v>753</v>
      </c>
      <c r="G8" s="324" t="s">
        <v>752</v>
      </c>
      <c r="H8" s="324" t="s">
        <v>753</v>
      </c>
      <c r="I8" s="324" t="s">
        <v>752</v>
      </c>
      <c r="J8" s="324" t="s">
        <v>753</v>
      </c>
      <c r="K8" s="324" t="s">
        <v>752</v>
      </c>
      <c r="L8" s="324" t="s">
        <v>753</v>
      </c>
      <c r="M8" s="324" t="s">
        <v>752</v>
      </c>
      <c r="N8" s="324" t="s">
        <v>753</v>
      </c>
      <c r="O8" s="324" t="s">
        <v>752</v>
      </c>
      <c r="P8" s="324" t="s">
        <v>753</v>
      </c>
      <c r="Q8" s="324" t="s">
        <v>752</v>
      </c>
      <c r="R8" s="324" t="s">
        <v>753</v>
      </c>
      <c r="S8" s="324" t="s">
        <v>752</v>
      </c>
      <c r="T8" s="324" t="s">
        <v>753</v>
      </c>
      <c r="U8" s="324" t="s">
        <v>752</v>
      </c>
      <c r="V8" s="324" t="s">
        <v>753</v>
      </c>
      <c r="W8" s="324" t="s">
        <v>752</v>
      </c>
      <c r="X8" s="491"/>
      <c r="Y8" s="494"/>
      <c r="Z8" s="491"/>
      <c r="AA8" s="812"/>
    </row>
    <row r="9" spans="1:27" s="808" customFormat="1" ht="20.100000000000001" customHeight="1" x14ac:dyDescent="0.15">
      <c r="A9" s="811" t="s">
        <v>31</v>
      </c>
      <c r="B9" s="123">
        <v>488</v>
      </c>
      <c r="C9" s="122">
        <v>5144</v>
      </c>
      <c r="D9" s="122">
        <v>2</v>
      </c>
      <c r="E9" s="122">
        <v>618</v>
      </c>
      <c r="F9" s="122">
        <v>14</v>
      </c>
      <c r="G9" s="122">
        <v>2205</v>
      </c>
      <c r="H9" s="122">
        <v>228</v>
      </c>
      <c r="I9" s="122">
        <v>791</v>
      </c>
      <c r="J9" s="122">
        <v>1</v>
      </c>
      <c r="K9" s="122">
        <v>369</v>
      </c>
      <c r="L9" s="122">
        <v>7</v>
      </c>
      <c r="M9" s="122">
        <v>1140</v>
      </c>
      <c r="N9" s="122">
        <v>124</v>
      </c>
      <c r="O9" s="122">
        <v>0</v>
      </c>
      <c r="P9" s="122">
        <v>0</v>
      </c>
      <c r="Q9" s="122">
        <v>0</v>
      </c>
      <c r="R9" s="122">
        <v>110</v>
      </c>
      <c r="S9" s="122">
        <v>0</v>
      </c>
      <c r="T9" s="122">
        <v>1</v>
      </c>
      <c r="U9" s="122">
        <v>21</v>
      </c>
      <c r="V9" s="122">
        <v>1</v>
      </c>
      <c r="W9" s="122">
        <v>0</v>
      </c>
      <c r="X9" s="122">
        <v>0</v>
      </c>
      <c r="Y9" s="122">
        <v>1</v>
      </c>
      <c r="Z9" s="122">
        <v>1</v>
      </c>
      <c r="AA9" s="122">
        <v>0</v>
      </c>
    </row>
    <row r="10" spans="1:27" s="808" customFormat="1" ht="20.100000000000001" customHeight="1" x14ac:dyDescent="0.15">
      <c r="A10" s="811" t="s">
        <v>82</v>
      </c>
      <c r="B10" s="123">
        <v>491</v>
      </c>
      <c r="C10" s="122">
        <v>5966</v>
      </c>
      <c r="D10" s="122">
        <v>2</v>
      </c>
      <c r="E10" s="122">
        <v>651</v>
      </c>
      <c r="F10" s="122">
        <v>16</v>
      </c>
      <c r="G10" s="122">
        <v>2910</v>
      </c>
      <c r="H10" s="122">
        <v>226</v>
      </c>
      <c r="I10" s="122">
        <v>739</v>
      </c>
      <c r="J10" s="122">
        <v>1</v>
      </c>
      <c r="K10" s="122">
        <v>369</v>
      </c>
      <c r="L10" s="122">
        <v>8</v>
      </c>
      <c r="M10" s="122">
        <v>1275</v>
      </c>
      <c r="N10" s="122">
        <v>125</v>
      </c>
      <c r="O10" s="122">
        <v>0</v>
      </c>
      <c r="P10" s="122">
        <v>0</v>
      </c>
      <c r="Q10" s="122">
        <v>0</v>
      </c>
      <c r="R10" s="122">
        <v>110</v>
      </c>
      <c r="S10" s="122">
        <v>0</v>
      </c>
      <c r="T10" s="122">
        <v>1</v>
      </c>
      <c r="U10" s="122">
        <v>22</v>
      </c>
      <c r="V10" s="122">
        <v>2</v>
      </c>
      <c r="W10" s="122">
        <v>0</v>
      </c>
      <c r="X10" s="122">
        <v>0</v>
      </c>
      <c r="Y10" s="122">
        <v>1</v>
      </c>
      <c r="Z10" s="122">
        <v>1</v>
      </c>
      <c r="AA10" s="122">
        <v>0</v>
      </c>
    </row>
    <row r="11" spans="1:27" s="808" customFormat="1" ht="20.100000000000001" customHeight="1" x14ac:dyDescent="0.15">
      <c r="A11" s="811" t="s">
        <v>29</v>
      </c>
      <c r="B11" s="123">
        <v>503</v>
      </c>
      <c r="C11" s="122">
        <v>5899</v>
      </c>
      <c r="D11" s="122">
        <v>2</v>
      </c>
      <c r="E11" s="122">
        <v>683</v>
      </c>
      <c r="F11" s="122">
        <v>16</v>
      </c>
      <c r="G11" s="122">
        <v>2608</v>
      </c>
      <c r="H11" s="122">
        <v>230</v>
      </c>
      <c r="I11" s="122">
        <v>739</v>
      </c>
      <c r="J11" s="122">
        <v>1</v>
      </c>
      <c r="K11" s="122">
        <v>369</v>
      </c>
      <c r="L11" s="122">
        <v>9</v>
      </c>
      <c r="M11" s="122">
        <v>1478</v>
      </c>
      <c r="N11" s="122">
        <v>128</v>
      </c>
      <c r="O11" s="122">
        <v>0</v>
      </c>
      <c r="P11" s="122">
        <v>0</v>
      </c>
      <c r="Q11" s="122">
        <v>0</v>
      </c>
      <c r="R11" s="122">
        <v>114</v>
      </c>
      <c r="S11" s="122">
        <v>0</v>
      </c>
      <c r="T11" s="122">
        <v>1</v>
      </c>
      <c r="U11" s="122">
        <v>22</v>
      </c>
      <c r="V11" s="122">
        <v>2</v>
      </c>
      <c r="W11" s="122">
        <v>0</v>
      </c>
      <c r="X11" s="122">
        <v>0</v>
      </c>
      <c r="Y11" s="122">
        <v>1</v>
      </c>
      <c r="Z11" s="122">
        <v>1</v>
      </c>
      <c r="AA11" s="122">
        <v>0</v>
      </c>
    </row>
    <row r="12" spans="1:27" s="808" customFormat="1" ht="20.100000000000001" customHeight="1" x14ac:dyDescent="0.15">
      <c r="A12" s="810" t="s">
        <v>28</v>
      </c>
      <c r="B12" s="123">
        <v>508</v>
      </c>
      <c r="C12" s="122">
        <v>6229</v>
      </c>
      <c r="D12" s="122">
        <v>2</v>
      </c>
      <c r="E12" s="122">
        <v>729</v>
      </c>
      <c r="F12" s="122">
        <v>16</v>
      </c>
      <c r="G12" s="122">
        <v>2573</v>
      </c>
      <c r="H12" s="122">
        <v>227</v>
      </c>
      <c r="I12" s="122">
        <v>766</v>
      </c>
      <c r="J12" s="122">
        <v>1</v>
      </c>
      <c r="K12" s="122">
        <v>363</v>
      </c>
      <c r="L12" s="122">
        <v>10</v>
      </c>
      <c r="M12" s="122">
        <v>1776</v>
      </c>
      <c r="N12" s="122">
        <v>132</v>
      </c>
      <c r="O12" s="122">
        <v>0</v>
      </c>
      <c r="P12" s="122">
        <v>0</v>
      </c>
      <c r="Q12" s="122">
        <v>0</v>
      </c>
      <c r="R12" s="122">
        <v>115</v>
      </c>
      <c r="S12" s="122">
        <v>0</v>
      </c>
      <c r="T12" s="122">
        <v>1</v>
      </c>
      <c r="U12" s="122">
        <v>22</v>
      </c>
      <c r="V12" s="122">
        <v>4</v>
      </c>
      <c r="W12" s="122">
        <v>0</v>
      </c>
      <c r="X12" s="122">
        <v>0</v>
      </c>
      <c r="Y12" s="122">
        <v>1</v>
      </c>
      <c r="Z12" s="122">
        <v>1</v>
      </c>
      <c r="AA12" s="122">
        <v>0</v>
      </c>
    </row>
    <row r="13" spans="1:27" s="808" customFormat="1" ht="20.100000000000001" customHeight="1" x14ac:dyDescent="0.15">
      <c r="A13" s="810" t="s">
        <v>27</v>
      </c>
      <c r="B13" s="123">
        <v>516</v>
      </c>
      <c r="C13" s="122">
        <v>6176</v>
      </c>
      <c r="D13" s="122">
        <v>2</v>
      </c>
      <c r="E13" s="122">
        <v>741</v>
      </c>
      <c r="F13" s="122">
        <v>17</v>
      </c>
      <c r="G13" s="122">
        <v>2658</v>
      </c>
      <c r="H13" s="122">
        <v>231</v>
      </c>
      <c r="I13" s="122">
        <v>661</v>
      </c>
      <c r="J13" s="122">
        <v>1</v>
      </c>
      <c r="K13" s="122">
        <v>369</v>
      </c>
      <c r="L13" s="122">
        <v>10</v>
      </c>
      <c r="M13" s="122">
        <v>1725</v>
      </c>
      <c r="N13" s="122">
        <v>134</v>
      </c>
      <c r="O13" s="122">
        <v>0</v>
      </c>
      <c r="P13" s="122">
        <v>0</v>
      </c>
      <c r="Q13" s="122">
        <v>0</v>
      </c>
      <c r="R13" s="122">
        <v>116</v>
      </c>
      <c r="S13" s="122">
        <v>0</v>
      </c>
      <c r="T13" s="122">
        <v>1</v>
      </c>
      <c r="U13" s="122">
        <v>22</v>
      </c>
      <c r="V13" s="122">
        <v>4</v>
      </c>
      <c r="W13" s="122">
        <v>0</v>
      </c>
      <c r="X13" s="122">
        <v>0</v>
      </c>
      <c r="Y13" s="122">
        <v>1</v>
      </c>
      <c r="Z13" s="122">
        <v>1</v>
      </c>
      <c r="AA13" s="122">
        <v>0</v>
      </c>
    </row>
    <row r="14" spans="1:27" s="807" customFormat="1" ht="20.100000000000001" customHeight="1" x14ac:dyDescent="0.15">
      <c r="A14" s="809" t="s">
        <v>26</v>
      </c>
      <c r="B14" s="121">
        <v>529</v>
      </c>
      <c r="C14" s="120">
        <v>6394</v>
      </c>
      <c r="D14" s="120">
        <v>2</v>
      </c>
      <c r="E14" s="120">
        <v>765</v>
      </c>
      <c r="F14" s="120">
        <v>17</v>
      </c>
      <c r="G14" s="120">
        <v>2651</v>
      </c>
      <c r="H14" s="120">
        <v>238</v>
      </c>
      <c r="I14" s="120">
        <v>624</v>
      </c>
      <c r="J14" s="120">
        <v>1</v>
      </c>
      <c r="K14" s="120">
        <v>369</v>
      </c>
      <c r="L14" s="120">
        <v>10</v>
      </c>
      <c r="M14" s="120">
        <v>1963</v>
      </c>
      <c r="N14" s="120">
        <v>139</v>
      </c>
      <c r="O14" s="120">
        <v>0</v>
      </c>
      <c r="P14" s="120">
        <v>0</v>
      </c>
      <c r="Q14" s="120">
        <v>0</v>
      </c>
      <c r="R14" s="120">
        <v>117</v>
      </c>
      <c r="S14" s="120">
        <v>0</v>
      </c>
      <c r="T14" s="120">
        <v>1</v>
      </c>
      <c r="U14" s="120">
        <v>22</v>
      </c>
      <c r="V14" s="120">
        <v>4</v>
      </c>
      <c r="W14" s="120">
        <v>0</v>
      </c>
      <c r="X14" s="120">
        <v>0</v>
      </c>
      <c r="Y14" s="120">
        <v>1</v>
      </c>
      <c r="Z14" s="120">
        <v>1</v>
      </c>
      <c r="AA14" s="120">
        <v>0</v>
      </c>
    </row>
    <row r="15" spans="1:27" s="807" customFormat="1" ht="20.100000000000001" customHeight="1" x14ac:dyDescent="0.15">
      <c r="A15" s="808"/>
      <c r="B15" s="137">
        <f>SUM(B16:B38)</f>
        <v>529</v>
      </c>
      <c r="C15" s="137">
        <f>SUM(C16:C38)</f>
        <v>6394</v>
      </c>
      <c r="D15" s="137">
        <f>SUM(D16:D38)</f>
        <v>2</v>
      </c>
      <c r="E15" s="137">
        <f>SUM(E16:E38)</f>
        <v>765</v>
      </c>
      <c r="F15" s="137">
        <f>SUM(F16:F38)</f>
        <v>17</v>
      </c>
      <c r="G15" s="137">
        <f>SUM(G16:G38)</f>
        <v>2651</v>
      </c>
      <c r="H15" s="137">
        <f>SUM(H16:H38)</f>
        <v>238</v>
      </c>
      <c r="I15" s="137">
        <f>SUM(I16:I38)</f>
        <v>624</v>
      </c>
      <c r="J15" s="137">
        <f>SUM(J16:J38)</f>
        <v>1</v>
      </c>
      <c r="K15" s="137">
        <f>SUM(K16:K38)</f>
        <v>369</v>
      </c>
      <c r="L15" s="137">
        <f>SUM(L16:L38)</f>
        <v>10</v>
      </c>
      <c r="M15" s="137">
        <f>SUM(M16:M38)</f>
        <v>1963</v>
      </c>
      <c r="N15" s="137">
        <f>SUM(N16:N38)</f>
        <v>139</v>
      </c>
      <c r="O15" s="137">
        <f>SUM(O16:O38)</f>
        <v>0</v>
      </c>
      <c r="P15" s="137">
        <f>SUM(P16:P38)</f>
        <v>0</v>
      </c>
      <c r="Q15" s="137">
        <f>SUM(Q16:Q38)</f>
        <v>0</v>
      </c>
      <c r="R15" s="137">
        <f>SUM(R16:R38)</f>
        <v>117</v>
      </c>
      <c r="S15" s="137">
        <f>SUM(S16:S38)</f>
        <v>0</v>
      </c>
      <c r="T15" s="137">
        <f>SUM(T16:T38)</f>
        <v>1</v>
      </c>
      <c r="U15" s="137">
        <f>SUM(U16:U38)</f>
        <v>22</v>
      </c>
      <c r="V15" s="137">
        <f>SUM(V16:V38)</f>
        <v>4</v>
      </c>
      <c r="W15" s="137">
        <f>SUM(W16:W38)</f>
        <v>0</v>
      </c>
      <c r="X15" s="137">
        <f>SUM(X16:X38)</f>
        <v>0</v>
      </c>
      <c r="Y15" s="137">
        <f>SUM(Y16:Y38)</f>
        <v>1</v>
      </c>
      <c r="Z15" s="137">
        <f>SUM(Z16:Z38)</f>
        <v>1</v>
      </c>
      <c r="AA15" s="137">
        <f>SUM(AA16:AA38)</f>
        <v>0</v>
      </c>
    </row>
    <row r="16" spans="1:27" ht="20.100000000000001" customHeight="1" x14ac:dyDescent="0.15">
      <c r="A16" s="12" t="s">
        <v>25</v>
      </c>
      <c r="B16" s="123">
        <f>D16+F16+H16+J16+L16+N16+P16+R16+T16+V16</f>
        <v>8</v>
      </c>
      <c r="C16" s="122">
        <f>E16+G16+I16+K16+M16+O16+Q16+S16+U16+W16</f>
        <v>29</v>
      </c>
      <c r="D16" s="122">
        <v>0</v>
      </c>
      <c r="E16" s="122">
        <v>0</v>
      </c>
      <c r="F16" s="122">
        <v>0</v>
      </c>
      <c r="G16" s="122">
        <v>0</v>
      </c>
      <c r="H16" s="122">
        <v>4</v>
      </c>
      <c r="I16" s="122">
        <v>29</v>
      </c>
      <c r="J16" s="122">
        <v>0</v>
      </c>
      <c r="K16" s="122">
        <v>0</v>
      </c>
      <c r="L16" s="122">
        <v>0</v>
      </c>
      <c r="M16" s="122">
        <v>0</v>
      </c>
      <c r="N16" s="122">
        <v>3</v>
      </c>
      <c r="O16" s="122">
        <v>0</v>
      </c>
      <c r="P16" s="122">
        <v>0</v>
      </c>
      <c r="Q16" s="122">
        <v>0</v>
      </c>
      <c r="R16" s="122">
        <v>1</v>
      </c>
      <c r="S16" s="122">
        <v>0</v>
      </c>
      <c r="T16" s="122">
        <v>0</v>
      </c>
      <c r="U16" s="122">
        <v>0</v>
      </c>
      <c r="V16" s="122">
        <v>0</v>
      </c>
      <c r="W16" s="122">
        <v>0</v>
      </c>
      <c r="X16" s="122">
        <v>0</v>
      </c>
      <c r="Y16" s="122">
        <v>0</v>
      </c>
      <c r="Z16" s="122">
        <v>0</v>
      </c>
      <c r="AA16" s="122">
        <v>0</v>
      </c>
    </row>
    <row r="17" spans="1:38" ht="20.100000000000001" customHeight="1" x14ac:dyDescent="0.15">
      <c r="A17" s="12" t="s">
        <v>24</v>
      </c>
      <c r="B17" s="123">
        <f>D17+F17+H17+J17+L17+N17+P17+R17+T17+V17</f>
        <v>35</v>
      </c>
      <c r="C17" s="122">
        <f>E17+G17+I17+K17+M17+O17+Q17+S17+U17+W17</f>
        <v>281</v>
      </c>
      <c r="D17" s="122">
        <v>0</v>
      </c>
      <c r="E17" s="122">
        <v>0</v>
      </c>
      <c r="F17" s="122">
        <v>1</v>
      </c>
      <c r="G17" s="122">
        <v>75</v>
      </c>
      <c r="H17" s="122">
        <v>10</v>
      </c>
      <c r="I17" s="122">
        <v>50</v>
      </c>
      <c r="J17" s="122">
        <v>0</v>
      </c>
      <c r="K17" s="122">
        <v>0</v>
      </c>
      <c r="L17" s="122">
        <v>1</v>
      </c>
      <c r="M17" s="122">
        <v>156</v>
      </c>
      <c r="N17" s="122">
        <v>12</v>
      </c>
      <c r="O17" s="122">
        <v>0</v>
      </c>
      <c r="P17" s="122">
        <v>0</v>
      </c>
      <c r="Q17" s="122">
        <v>0</v>
      </c>
      <c r="R17" s="122">
        <v>11</v>
      </c>
      <c r="S17" s="122">
        <v>0</v>
      </c>
      <c r="T17" s="122">
        <v>0</v>
      </c>
      <c r="U17" s="122">
        <v>0</v>
      </c>
      <c r="V17" s="122">
        <v>0</v>
      </c>
      <c r="W17" s="122">
        <v>0</v>
      </c>
      <c r="X17" s="122">
        <v>0</v>
      </c>
      <c r="Y17" s="122">
        <v>0</v>
      </c>
      <c r="Z17" s="122">
        <v>0</v>
      </c>
      <c r="AA17" s="122">
        <v>0</v>
      </c>
    </row>
    <row r="18" spans="1:38" ht="20.100000000000001" customHeight="1" x14ac:dyDescent="0.15">
      <c r="A18" s="12" t="s">
        <v>23</v>
      </c>
      <c r="B18" s="123">
        <f>D18+F18+H18+J18+L18+N18+P18+R18+T18+V18</f>
        <v>5</v>
      </c>
      <c r="C18" s="122">
        <f>E18+G18+I18+K18+M18+O18+Q18+S18+U18+W18</f>
        <v>0</v>
      </c>
      <c r="D18" s="122">
        <v>0</v>
      </c>
      <c r="E18" s="122">
        <v>0</v>
      </c>
      <c r="F18" s="122">
        <v>0</v>
      </c>
      <c r="G18" s="122">
        <v>0</v>
      </c>
      <c r="H18" s="122">
        <v>2</v>
      </c>
      <c r="I18" s="122">
        <v>0</v>
      </c>
      <c r="J18" s="122">
        <v>0</v>
      </c>
      <c r="K18" s="122">
        <v>0</v>
      </c>
      <c r="L18" s="122">
        <v>0</v>
      </c>
      <c r="M18" s="122">
        <v>0</v>
      </c>
      <c r="N18" s="122">
        <v>2</v>
      </c>
      <c r="O18" s="122">
        <v>0</v>
      </c>
      <c r="P18" s="122">
        <v>0</v>
      </c>
      <c r="Q18" s="122">
        <v>0</v>
      </c>
      <c r="R18" s="122">
        <v>1</v>
      </c>
      <c r="S18" s="122">
        <v>0</v>
      </c>
      <c r="T18" s="122">
        <v>0</v>
      </c>
      <c r="U18" s="122">
        <v>0</v>
      </c>
      <c r="V18" s="122">
        <v>0</v>
      </c>
      <c r="W18" s="122">
        <v>0</v>
      </c>
      <c r="X18" s="122">
        <v>0</v>
      </c>
      <c r="Y18" s="122">
        <v>0</v>
      </c>
      <c r="Z18" s="122">
        <v>0</v>
      </c>
      <c r="AA18" s="122">
        <v>0</v>
      </c>
    </row>
    <row r="19" spans="1:38" ht="20.100000000000001" customHeight="1" x14ac:dyDescent="0.15">
      <c r="A19" s="12" t="s">
        <v>22</v>
      </c>
      <c r="B19" s="123">
        <f>D19+F19+H19+J19+L19+N19+P19+R19+T19+V19</f>
        <v>29</v>
      </c>
      <c r="C19" s="122">
        <f>E19+G19+I19+K19+M19+O19+Q19+S19+U19+W19</f>
        <v>79</v>
      </c>
      <c r="D19" s="122">
        <v>0</v>
      </c>
      <c r="E19" s="122">
        <v>0</v>
      </c>
      <c r="F19" s="122">
        <v>1</v>
      </c>
      <c r="G19" s="122">
        <v>44</v>
      </c>
      <c r="H19" s="122">
        <v>15</v>
      </c>
      <c r="I19" s="122">
        <v>35</v>
      </c>
      <c r="J19" s="122">
        <v>0</v>
      </c>
      <c r="K19" s="122">
        <v>0</v>
      </c>
      <c r="L19" s="122">
        <v>0</v>
      </c>
      <c r="M19" s="122">
        <v>0</v>
      </c>
      <c r="N19" s="122">
        <v>6</v>
      </c>
      <c r="O19" s="122">
        <v>0</v>
      </c>
      <c r="P19" s="122">
        <v>0</v>
      </c>
      <c r="Q19" s="122">
        <v>0</v>
      </c>
      <c r="R19" s="122">
        <v>7</v>
      </c>
      <c r="S19" s="122">
        <v>0</v>
      </c>
      <c r="T19" s="122">
        <v>0</v>
      </c>
      <c r="U19" s="122">
        <v>0</v>
      </c>
      <c r="V19" s="122">
        <v>0</v>
      </c>
      <c r="W19" s="122">
        <v>0</v>
      </c>
      <c r="X19" s="122">
        <v>0</v>
      </c>
      <c r="Y19" s="122">
        <v>0</v>
      </c>
      <c r="Z19" s="122">
        <v>0</v>
      </c>
      <c r="AA19" s="122">
        <v>0</v>
      </c>
    </row>
    <row r="20" spans="1:38" ht="20.100000000000001" customHeight="1" x14ac:dyDescent="0.15">
      <c r="A20" s="12" t="s">
        <v>21</v>
      </c>
      <c r="B20" s="123">
        <f>D20+F20+H20+J20+L20+N20+P20+R20+T20+V20</f>
        <v>14</v>
      </c>
      <c r="C20" s="122">
        <f>E20+G20+I20+K20+M20+O20+Q20+S20+U20+W20</f>
        <v>240</v>
      </c>
      <c r="D20" s="122">
        <v>0</v>
      </c>
      <c r="E20" s="122">
        <v>0</v>
      </c>
      <c r="F20" s="122">
        <v>0</v>
      </c>
      <c r="G20" s="122">
        <v>0</v>
      </c>
      <c r="H20" s="122">
        <v>6</v>
      </c>
      <c r="I20" s="122">
        <v>0</v>
      </c>
      <c r="J20" s="122">
        <v>0</v>
      </c>
      <c r="K20" s="122">
        <v>0</v>
      </c>
      <c r="L20" s="122">
        <v>1</v>
      </c>
      <c r="M20" s="122">
        <v>240</v>
      </c>
      <c r="N20" s="122">
        <v>5</v>
      </c>
      <c r="O20" s="122">
        <v>0</v>
      </c>
      <c r="P20" s="122">
        <v>0</v>
      </c>
      <c r="Q20" s="122">
        <v>0</v>
      </c>
      <c r="R20" s="122">
        <v>2</v>
      </c>
      <c r="S20" s="122">
        <v>0</v>
      </c>
      <c r="T20" s="122">
        <v>0</v>
      </c>
      <c r="U20" s="122">
        <v>0</v>
      </c>
      <c r="V20" s="122">
        <v>0</v>
      </c>
      <c r="W20" s="122">
        <v>0</v>
      </c>
      <c r="X20" s="122">
        <v>0</v>
      </c>
      <c r="Y20" s="122">
        <v>1</v>
      </c>
      <c r="Z20" s="122">
        <v>0</v>
      </c>
      <c r="AA20" s="122">
        <v>0</v>
      </c>
    </row>
    <row r="21" spans="1:38" ht="20.100000000000001" customHeight="1" x14ac:dyDescent="0.15">
      <c r="A21" s="12" t="s">
        <v>751</v>
      </c>
      <c r="B21" s="123">
        <f>D21+F21+H21+J21+L21+N21+P21+R21+T21+V21</f>
        <v>42</v>
      </c>
      <c r="C21" s="122">
        <f>E21+G21+I21+K21+M21+O21+Q21+S21+U21+W21</f>
        <v>851</v>
      </c>
      <c r="D21" s="122">
        <v>0</v>
      </c>
      <c r="E21" s="122">
        <v>0</v>
      </c>
      <c r="F21" s="122">
        <v>3</v>
      </c>
      <c r="G21" s="122">
        <v>744</v>
      </c>
      <c r="H21" s="122">
        <v>23</v>
      </c>
      <c r="I21" s="122">
        <v>107</v>
      </c>
      <c r="J21" s="122">
        <v>0</v>
      </c>
      <c r="K21" s="122">
        <v>0</v>
      </c>
      <c r="L21" s="122">
        <v>0</v>
      </c>
      <c r="M21" s="122">
        <v>0</v>
      </c>
      <c r="N21" s="122">
        <v>11</v>
      </c>
      <c r="O21" s="122">
        <v>0</v>
      </c>
      <c r="P21" s="122">
        <v>0</v>
      </c>
      <c r="Q21" s="122">
        <v>0</v>
      </c>
      <c r="R21" s="122">
        <v>5</v>
      </c>
      <c r="S21" s="122">
        <v>0</v>
      </c>
      <c r="T21" s="122">
        <v>0</v>
      </c>
      <c r="U21" s="122">
        <v>0</v>
      </c>
      <c r="V21" s="122">
        <v>0</v>
      </c>
      <c r="W21" s="122">
        <v>0</v>
      </c>
      <c r="X21" s="122">
        <v>0</v>
      </c>
      <c r="Y21" s="122">
        <v>0</v>
      </c>
      <c r="Z21" s="122">
        <v>0</v>
      </c>
      <c r="AA21" s="122">
        <v>0</v>
      </c>
    </row>
    <row r="22" spans="1:38" ht="20.100000000000001" customHeight="1" x14ac:dyDescent="0.15">
      <c r="A22" s="12" t="s">
        <v>19</v>
      </c>
      <c r="B22" s="123">
        <f>D22+F22+H22+J22+L22+N22+P22+R22+T22+V22</f>
        <v>8</v>
      </c>
      <c r="C22" s="122">
        <f>E22+G22+I22+K22+M22+O22+Q22+S22+U22+W22</f>
        <v>29</v>
      </c>
      <c r="D22" s="122">
        <v>0</v>
      </c>
      <c r="E22" s="122">
        <v>0</v>
      </c>
      <c r="F22" s="122">
        <v>0</v>
      </c>
      <c r="G22" s="122">
        <v>0</v>
      </c>
      <c r="H22" s="122">
        <v>3</v>
      </c>
      <c r="I22" s="122">
        <v>29</v>
      </c>
      <c r="J22" s="122">
        <v>0</v>
      </c>
      <c r="K22" s="122">
        <v>0</v>
      </c>
      <c r="L22" s="122">
        <v>0</v>
      </c>
      <c r="M22" s="122">
        <v>0</v>
      </c>
      <c r="N22" s="122">
        <v>2</v>
      </c>
      <c r="O22" s="122">
        <v>0</v>
      </c>
      <c r="P22" s="122">
        <v>0</v>
      </c>
      <c r="Q22" s="122">
        <v>0</v>
      </c>
      <c r="R22" s="122">
        <v>3</v>
      </c>
      <c r="S22" s="122">
        <v>0</v>
      </c>
      <c r="T22" s="122">
        <v>0</v>
      </c>
      <c r="U22" s="122">
        <v>0</v>
      </c>
      <c r="V22" s="122">
        <v>0</v>
      </c>
      <c r="W22" s="122">
        <v>0</v>
      </c>
      <c r="X22" s="122">
        <v>0</v>
      </c>
      <c r="Y22" s="122">
        <v>0</v>
      </c>
      <c r="Z22" s="122">
        <v>0</v>
      </c>
      <c r="AA22" s="122">
        <v>0</v>
      </c>
    </row>
    <row r="23" spans="1:38" ht="20.100000000000001" customHeight="1" x14ac:dyDescent="0.15">
      <c r="A23" s="12" t="s">
        <v>18</v>
      </c>
      <c r="B23" s="123">
        <f>D23+F23+H23+J23+L23+N23+P23+R23+T23+V23</f>
        <v>16</v>
      </c>
      <c r="C23" s="122">
        <f>E23+G23+I23+K23+M23+O23+Q23+S23+U23+W23</f>
        <v>172</v>
      </c>
      <c r="D23" s="122">
        <v>0</v>
      </c>
      <c r="E23" s="122">
        <v>0</v>
      </c>
      <c r="F23" s="122">
        <v>1</v>
      </c>
      <c r="G23" s="122">
        <v>30</v>
      </c>
      <c r="H23" s="122">
        <v>8</v>
      </c>
      <c r="I23" s="122">
        <v>0</v>
      </c>
      <c r="J23" s="122">
        <v>0</v>
      </c>
      <c r="K23" s="122">
        <v>0</v>
      </c>
      <c r="L23" s="122">
        <v>1</v>
      </c>
      <c r="M23" s="122">
        <v>142</v>
      </c>
      <c r="N23" s="122">
        <v>4</v>
      </c>
      <c r="O23" s="122">
        <v>0</v>
      </c>
      <c r="P23" s="122">
        <v>0</v>
      </c>
      <c r="Q23" s="122">
        <v>0</v>
      </c>
      <c r="R23" s="122">
        <v>2</v>
      </c>
      <c r="S23" s="122">
        <v>0</v>
      </c>
      <c r="T23" s="122">
        <v>0</v>
      </c>
      <c r="U23" s="122">
        <v>0</v>
      </c>
      <c r="V23" s="122">
        <v>0</v>
      </c>
      <c r="W23" s="122">
        <v>0</v>
      </c>
      <c r="X23" s="122">
        <v>0</v>
      </c>
      <c r="Y23" s="122">
        <v>0</v>
      </c>
      <c r="Z23" s="122">
        <v>0</v>
      </c>
      <c r="AA23" s="122">
        <v>0</v>
      </c>
      <c r="AL23" s="1" t="s">
        <v>17</v>
      </c>
    </row>
    <row r="24" spans="1:38" ht="20.100000000000001" customHeight="1" x14ac:dyDescent="0.15">
      <c r="A24" s="12" t="s">
        <v>16</v>
      </c>
      <c r="B24" s="123">
        <f>D24+F24+H24+J24+L24+N24+P24+R24+T24+V24</f>
        <v>36</v>
      </c>
      <c r="C24" s="122">
        <f>E24+G24+I24+K24+M24+O24+Q24+S24+U24+W24</f>
        <v>220</v>
      </c>
      <c r="D24" s="122">
        <v>0</v>
      </c>
      <c r="E24" s="122">
        <v>0</v>
      </c>
      <c r="F24" s="122">
        <v>2</v>
      </c>
      <c r="G24" s="122">
        <v>210</v>
      </c>
      <c r="H24" s="122">
        <v>15</v>
      </c>
      <c r="I24" s="122">
        <v>10</v>
      </c>
      <c r="J24" s="122">
        <v>0</v>
      </c>
      <c r="K24" s="122">
        <v>0</v>
      </c>
      <c r="L24" s="122">
        <v>0</v>
      </c>
      <c r="M24" s="122">
        <v>0</v>
      </c>
      <c r="N24" s="122">
        <v>10</v>
      </c>
      <c r="O24" s="122">
        <v>0</v>
      </c>
      <c r="P24" s="122">
        <v>0</v>
      </c>
      <c r="Q24" s="122">
        <v>0</v>
      </c>
      <c r="R24" s="122">
        <v>6</v>
      </c>
      <c r="S24" s="122">
        <v>0</v>
      </c>
      <c r="T24" s="122">
        <v>0</v>
      </c>
      <c r="U24" s="122">
        <v>0</v>
      </c>
      <c r="V24" s="122">
        <v>3</v>
      </c>
      <c r="W24" s="122">
        <v>0</v>
      </c>
      <c r="X24" s="122">
        <v>0</v>
      </c>
      <c r="Y24" s="122">
        <v>0</v>
      </c>
      <c r="Z24" s="122">
        <v>0</v>
      </c>
      <c r="AA24" s="122">
        <v>0</v>
      </c>
    </row>
    <row r="25" spans="1:38" ht="20.100000000000001" customHeight="1" x14ac:dyDescent="0.15">
      <c r="A25" s="12" t="s">
        <v>15</v>
      </c>
      <c r="B25" s="123">
        <f>D25+F25+H25+J25+L25+N25+P25+R25+T25+V25</f>
        <v>14</v>
      </c>
      <c r="C25" s="122">
        <f>E25+G25+I25+K25+M25+O25+Q25+S25+U25+W25</f>
        <v>37</v>
      </c>
      <c r="D25" s="122">
        <v>0</v>
      </c>
      <c r="E25" s="122">
        <v>0</v>
      </c>
      <c r="F25" s="122">
        <v>0</v>
      </c>
      <c r="G25" s="122">
        <v>0</v>
      </c>
      <c r="H25" s="122">
        <v>6</v>
      </c>
      <c r="I25" s="122">
        <v>37</v>
      </c>
      <c r="J25" s="122">
        <v>0</v>
      </c>
      <c r="K25" s="122">
        <v>0</v>
      </c>
      <c r="L25" s="122">
        <v>0</v>
      </c>
      <c r="M25" s="122">
        <v>0</v>
      </c>
      <c r="N25" s="122">
        <v>3</v>
      </c>
      <c r="O25" s="122">
        <v>0</v>
      </c>
      <c r="P25" s="122">
        <v>0</v>
      </c>
      <c r="Q25" s="122">
        <v>0</v>
      </c>
      <c r="R25" s="122">
        <v>5</v>
      </c>
      <c r="S25" s="122">
        <v>0</v>
      </c>
      <c r="T25" s="122">
        <v>0</v>
      </c>
      <c r="U25" s="122">
        <v>0</v>
      </c>
      <c r="V25" s="122">
        <v>0</v>
      </c>
      <c r="W25" s="122">
        <v>0</v>
      </c>
      <c r="X25" s="122">
        <v>0</v>
      </c>
      <c r="Y25" s="122">
        <v>0</v>
      </c>
      <c r="Z25" s="122">
        <v>0</v>
      </c>
      <c r="AA25" s="122">
        <v>0</v>
      </c>
    </row>
    <row r="26" spans="1:38" ht="20.100000000000001" customHeight="1" x14ac:dyDescent="0.15">
      <c r="A26" s="12" t="s">
        <v>14</v>
      </c>
      <c r="B26" s="123">
        <f>D26+F26+H26+J26+L26+N26+P26+R26+T26+V26</f>
        <v>12</v>
      </c>
      <c r="C26" s="122">
        <f>E26+G26+I26+K26+M26+O26+Q26+S26+U26+W26</f>
        <v>146</v>
      </c>
      <c r="D26" s="122">
        <v>0</v>
      </c>
      <c r="E26" s="122">
        <v>0</v>
      </c>
      <c r="F26" s="122">
        <v>1</v>
      </c>
      <c r="G26" s="122">
        <v>143</v>
      </c>
      <c r="H26" s="122">
        <v>4</v>
      </c>
      <c r="I26" s="122">
        <v>3</v>
      </c>
      <c r="J26" s="122">
        <v>0</v>
      </c>
      <c r="K26" s="122">
        <v>0</v>
      </c>
      <c r="L26" s="122">
        <v>0</v>
      </c>
      <c r="M26" s="122">
        <v>0</v>
      </c>
      <c r="N26" s="122">
        <v>3</v>
      </c>
      <c r="O26" s="122">
        <v>0</v>
      </c>
      <c r="P26" s="122">
        <v>0</v>
      </c>
      <c r="Q26" s="122">
        <v>0</v>
      </c>
      <c r="R26" s="122">
        <v>4</v>
      </c>
      <c r="S26" s="122">
        <v>0</v>
      </c>
      <c r="T26" s="122">
        <v>0</v>
      </c>
      <c r="U26" s="122">
        <v>0</v>
      </c>
      <c r="V26" s="122">
        <v>0</v>
      </c>
      <c r="W26" s="122">
        <v>0</v>
      </c>
      <c r="X26" s="122">
        <v>0</v>
      </c>
      <c r="Y26" s="122">
        <v>0</v>
      </c>
      <c r="Z26" s="122">
        <v>0</v>
      </c>
      <c r="AA26" s="122">
        <v>0</v>
      </c>
    </row>
    <row r="27" spans="1:38" ht="20.100000000000001" customHeight="1" x14ac:dyDescent="0.15">
      <c r="A27" s="12" t="s">
        <v>13</v>
      </c>
      <c r="B27" s="123">
        <f>D27+F27+H27+J27+L27+N27+P27+R27+T27+V27</f>
        <v>25</v>
      </c>
      <c r="C27" s="122">
        <f>E27+G27+I27+K27+M27+O27+Q27+S27+U27+W27</f>
        <v>387</v>
      </c>
      <c r="D27" s="122">
        <v>0</v>
      </c>
      <c r="E27" s="122">
        <v>0</v>
      </c>
      <c r="F27" s="122">
        <v>1</v>
      </c>
      <c r="G27" s="122">
        <v>212</v>
      </c>
      <c r="H27" s="122">
        <v>9</v>
      </c>
      <c r="I27" s="122">
        <v>29</v>
      </c>
      <c r="J27" s="122">
        <v>0</v>
      </c>
      <c r="K27" s="122">
        <v>0</v>
      </c>
      <c r="L27" s="122">
        <v>1</v>
      </c>
      <c r="M27" s="122">
        <v>146</v>
      </c>
      <c r="N27" s="122">
        <v>8</v>
      </c>
      <c r="O27" s="122">
        <v>0</v>
      </c>
      <c r="P27" s="122">
        <v>0</v>
      </c>
      <c r="Q27" s="122">
        <v>0</v>
      </c>
      <c r="R27" s="122">
        <v>6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22">
        <v>0</v>
      </c>
      <c r="Z27" s="122">
        <v>0</v>
      </c>
      <c r="AA27" s="122">
        <v>0</v>
      </c>
    </row>
    <row r="28" spans="1:38" ht="20.100000000000001" customHeight="1" x14ac:dyDescent="0.15">
      <c r="A28" s="12" t="s">
        <v>12</v>
      </c>
      <c r="B28" s="123">
        <f>D28+F28+H28+J28+L28+N28+P28+R28+T28+V28</f>
        <v>25</v>
      </c>
      <c r="C28" s="122">
        <f>E28+G28+I28+K28+M28+O28+Q28+S28+U28+W28</f>
        <v>590</v>
      </c>
      <c r="D28" s="122">
        <v>0</v>
      </c>
      <c r="E28" s="122">
        <v>0</v>
      </c>
      <c r="F28" s="122">
        <v>0</v>
      </c>
      <c r="G28" s="122">
        <v>0</v>
      </c>
      <c r="H28" s="122">
        <v>10</v>
      </c>
      <c r="I28" s="122">
        <v>29</v>
      </c>
      <c r="J28" s="122">
        <v>0</v>
      </c>
      <c r="K28" s="122">
        <v>0</v>
      </c>
      <c r="L28" s="122">
        <v>2</v>
      </c>
      <c r="M28" s="122">
        <v>561</v>
      </c>
      <c r="N28" s="122">
        <v>5</v>
      </c>
      <c r="O28" s="122">
        <v>0</v>
      </c>
      <c r="P28" s="122">
        <v>0</v>
      </c>
      <c r="Q28" s="122">
        <v>0</v>
      </c>
      <c r="R28" s="122">
        <v>8</v>
      </c>
      <c r="S28" s="122">
        <v>0</v>
      </c>
      <c r="T28" s="122">
        <v>0</v>
      </c>
      <c r="U28" s="122">
        <v>0</v>
      </c>
      <c r="V28" s="122">
        <v>0</v>
      </c>
      <c r="W28" s="122">
        <v>0</v>
      </c>
      <c r="X28" s="122">
        <v>0</v>
      </c>
      <c r="Y28" s="122">
        <v>0</v>
      </c>
      <c r="Z28" s="122">
        <v>0</v>
      </c>
      <c r="AA28" s="122">
        <v>0</v>
      </c>
    </row>
    <row r="29" spans="1:38" ht="20.100000000000001" customHeight="1" x14ac:dyDescent="0.15">
      <c r="A29" s="12" t="s">
        <v>11</v>
      </c>
      <c r="B29" s="123">
        <f>D29+F29+H29+J29+L29+N29+P29+R29+T29+V29</f>
        <v>5</v>
      </c>
      <c r="C29" s="122">
        <f>E29+G29+I29+K29+M29+O29+Q29+S29+U29+W29</f>
        <v>307</v>
      </c>
      <c r="D29" s="122">
        <v>0</v>
      </c>
      <c r="E29" s="122">
        <v>0</v>
      </c>
      <c r="F29" s="122">
        <v>1</v>
      </c>
      <c r="G29" s="122">
        <v>307</v>
      </c>
      <c r="H29" s="122">
        <v>3</v>
      </c>
      <c r="I29" s="122">
        <v>0</v>
      </c>
      <c r="J29" s="122">
        <v>0</v>
      </c>
      <c r="K29" s="122">
        <v>0</v>
      </c>
      <c r="L29" s="122">
        <v>0</v>
      </c>
      <c r="M29" s="122">
        <v>0</v>
      </c>
      <c r="N29" s="122">
        <v>1</v>
      </c>
      <c r="O29" s="122">
        <v>0</v>
      </c>
      <c r="P29" s="122">
        <v>0</v>
      </c>
      <c r="Q29" s="122">
        <v>0</v>
      </c>
      <c r="R29" s="122"/>
      <c r="S29" s="122">
        <v>0</v>
      </c>
      <c r="T29" s="122">
        <v>0</v>
      </c>
      <c r="U29" s="122">
        <v>0</v>
      </c>
      <c r="V29" s="122">
        <v>0</v>
      </c>
      <c r="W29" s="122">
        <v>0</v>
      </c>
      <c r="X29" s="122">
        <v>0</v>
      </c>
      <c r="Y29" s="122">
        <v>0</v>
      </c>
      <c r="Z29" s="122">
        <v>0</v>
      </c>
      <c r="AA29" s="122">
        <v>0</v>
      </c>
    </row>
    <row r="30" spans="1:38" ht="20.100000000000001" customHeight="1" x14ac:dyDescent="0.15">
      <c r="A30" s="12" t="s">
        <v>10</v>
      </c>
      <c r="B30" s="123">
        <f>D30+F30+H30+J30+L30+N30+P30+R30+T30+V30</f>
        <v>18</v>
      </c>
      <c r="C30" s="122">
        <f>E30+G30+I30+K30+M30+O30+Q30+S30+U30+W30</f>
        <v>0</v>
      </c>
      <c r="D30" s="122">
        <v>0</v>
      </c>
      <c r="E30" s="122">
        <v>0</v>
      </c>
      <c r="F30" s="122">
        <v>0</v>
      </c>
      <c r="G30" s="122">
        <v>0</v>
      </c>
      <c r="H30" s="122">
        <v>8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5</v>
      </c>
      <c r="O30" s="122">
        <v>0</v>
      </c>
      <c r="P30" s="122">
        <v>0</v>
      </c>
      <c r="Q30" s="122">
        <v>0</v>
      </c>
      <c r="R30" s="122">
        <v>5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22">
        <v>0</v>
      </c>
      <c r="Z30" s="122">
        <v>0</v>
      </c>
      <c r="AA30" s="122">
        <v>0</v>
      </c>
    </row>
    <row r="31" spans="1:38" ht="20.100000000000001" customHeight="1" x14ac:dyDescent="0.15">
      <c r="A31" s="12" t="s">
        <v>9</v>
      </c>
      <c r="B31" s="123">
        <f>D31+F31+H31+J31+L31+N31+P31+R31+T31+V31</f>
        <v>12</v>
      </c>
      <c r="C31" s="122">
        <f>E31+G31+I31+K31+M31+O31+Q31+S31+U31+W31</f>
        <v>0</v>
      </c>
      <c r="D31" s="122">
        <v>0</v>
      </c>
      <c r="E31" s="122">
        <v>0</v>
      </c>
      <c r="F31" s="122">
        <v>0</v>
      </c>
      <c r="G31" s="122">
        <v>0</v>
      </c>
      <c r="H31" s="122">
        <v>6</v>
      </c>
      <c r="I31" s="122">
        <v>0</v>
      </c>
      <c r="J31" s="122">
        <v>0</v>
      </c>
      <c r="K31" s="122">
        <v>0</v>
      </c>
      <c r="L31" s="122">
        <v>0</v>
      </c>
      <c r="M31" s="122">
        <v>0</v>
      </c>
      <c r="N31" s="122">
        <v>3</v>
      </c>
      <c r="O31" s="122">
        <v>0</v>
      </c>
      <c r="P31" s="122">
        <v>0</v>
      </c>
      <c r="Q31" s="122">
        <v>0</v>
      </c>
      <c r="R31" s="122">
        <v>3</v>
      </c>
      <c r="S31" s="122">
        <v>0</v>
      </c>
      <c r="T31" s="122">
        <v>0</v>
      </c>
      <c r="U31" s="122">
        <v>0</v>
      </c>
      <c r="V31" s="122">
        <v>0</v>
      </c>
      <c r="W31" s="122">
        <v>0</v>
      </c>
      <c r="X31" s="122">
        <v>0</v>
      </c>
      <c r="Y31" s="122">
        <v>0</v>
      </c>
      <c r="Z31" s="122">
        <v>0</v>
      </c>
      <c r="AA31" s="122">
        <v>0</v>
      </c>
    </row>
    <row r="32" spans="1:38" ht="20.100000000000001" customHeight="1" x14ac:dyDescent="0.15">
      <c r="A32" s="12" t="s">
        <v>8</v>
      </c>
      <c r="B32" s="123">
        <f>D32+F32+H32+J32+L32+N32+P32+R32+T32+V32</f>
        <v>32</v>
      </c>
      <c r="C32" s="122">
        <f>E32+G32+I32+K32+M32+O32+Q32+S32+U32+W32</f>
        <v>25</v>
      </c>
      <c r="D32" s="122">
        <v>0</v>
      </c>
      <c r="E32" s="122">
        <v>0</v>
      </c>
      <c r="F32" s="122">
        <v>0</v>
      </c>
      <c r="G32" s="122">
        <v>0</v>
      </c>
      <c r="H32" s="122">
        <v>19</v>
      </c>
      <c r="I32" s="122">
        <v>25</v>
      </c>
      <c r="J32" s="122">
        <v>0</v>
      </c>
      <c r="K32" s="122">
        <v>0</v>
      </c>
      <c r="L32" s="122">
        <v>0</v>
      </c>
      <c r="M32" s="122">
        <v>0</v>
      </c>
      <c r="N32" s="122">
        <v>8</v>
      </c>
      <c r="O32" s="122">
        <v>0</v>
      </c>
      <c r="P32" s="122">
        <v>0</v>
      </c>
      <c r="Q32" s="122">
        <v>0</v>
      </c>
      <c r="R32" s="122">
        <v>5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22">
        <v>0</v>
      </c>
      <c r="Z32" s="122">
        <v>0</v>
      </c>
      <c r="AA32" s="122">
        <v>0</v>
      </c>
    </row>
    <row r="33" spans="1:43" ht="20.100000000000001" customHeight="1" x14ac:dyDescent="0.15">
      <c r="A33" s="12" t="s">
        <v>7</v>
      </c>
      <c r="B33" s="123">
        <f>D33+F33+H33+J33+L33+N33+P33+R33+T33+V33</f>
        <v>32</v>
      </c>
      <c r="C33" s="122">
        <f>E33+G33+I33+K33+M33+O33+Q33+S33+U33+W33</f>
        <v>362</v>
      </c>
      <c r="D33" s="122">
        <v>0</v>
      </c>
      <c r="E33" s="122">
        <v>0</v>
      </c>
      <c r="F33" s="122">
        <v>1</v>
      </c>
      <c r="G33" s="122">
        <v>150</v>
      </c>
      <c r="H33" s="122">
        <v>17</v>
      </c>
      <c r="I33" s="122">
        <v>13</v>
      </c>
      <c r="J33" s="122">
        <v>0</v>
      </c>
      <c r="K33" s="122">
        <v>0</v>
      </c>
      <c r="L33" s="122">
        <v>1</v>
      </c>
      <c r="M33" s="122">
        <v>199</v>
      </c>
      <c r="N33" s="122">
        <v>7</v>
      </c>
      <c r="O33" s="122">
        <v>0</v>
      </c>
      <c r="P33" s="122">
        <v>0</v>
      </c>
      <c r="Q33" s="122">
        <v>0</v>
      </c>
      <c r="R33" s="122">
        <v>6</v>
      </c>
      <c r="S33" s="122">
        <v>0</v>
      </c>
      <c r="T33" s="122">
        <v>0</v>
      </c>
      <c r="U33" s="122">
        <v>0</v>
      </c>
      <c r="V33" s="122">
        <v>0</v>
      </c>
      <c r="W33" s="122">
        <v>0</v>
      </c>
      <c r="X33" s="122">
        <v>0</v>
      </c>
      <c r="Y33" s="122">
        <v>0</v>
      </c>
      <c r="Z33" s="122">
        <v>0</v>
      </c>
      <c r="AA33" s="122">
        <v>0</v>
      </c>
    </row>
    <row r="34" spans="1:43" ht="20.100000000000001" customHeight="1" x14ac:dyDescent="0.15">
      <c r="A34" s="12" t="s">
        <v>6</v>
      </c>
      <c r="B34" s="123">
        <f>D34+F34+H34+J34+L34+N34+P34+R34+T34+V34</f>
        <v>25</v>
      </c>
      <c r="C34" s="122">
        <f>E34+G34+I34+K34+M34+O34+Q34+S34+U34+W34</f>
        <v>0</v>
      </c>
      <c r="D34" s="122">
        <v>0</v>
      </c>
      <c r="E34" s="122">
        <v>0</v>
      </c>
      <c r="F34" s="122">
        <v>0</v>
      </c>
      <c r="G34" s="122">
        <v>0</v>
      </c>
      <c r="H34" s="122">
        <v>8</v>
      </c>
      <c r="I34" s="122">
        <v>0</v>
      </c>
      <c r="J34" s="122">
        <v>0</v>
      </c>
      <c r="K34" s="122">
        <v>0</v>
      </c>
      <c r="L34" s="122">
        <v>0</v>
      </c>
      <c r="M34" s="122">
        <v>0</v>
      </c>
      <c r="N34" s="122">
        <v>9</v>
      </c>
      <c r="O34" s="122">
        <v>0</v>
      </c>
      <c r="P34" s="122">
        <v>0</v>
      </c>
      <c r="Q34" s="122">
        <v>0</v>
      </c>
      <c r="R34" s="122">
        <v>8</v>
      </c>
      <c r="S34" s="122">
        <v>0</v>
      </c>
      <c r="T34" s="122">
        <v>0</v>
      </c>
      <c r="U34" s="122">
        <v>0</v>
      </c>
      <c r="V34" s="122">
        <v>0</v>
      </c>
      <c r="W34" s="122">
        <v>0</v>
      </c>
      <c r="X34" s="122">
        <v>0</v>
      </c>
      <c r="Y34" s="122">
        <v>0</v>
      </c>
      <c r="Z34" s="122">
        <v>0</v>
      </c>
      <c r="AA34" s="122">
        <v>0</v>
      </c>
    </row>
    <row r="35" spans="1:43" ht="20.100000000000001" customHeight="1" x14ac:dyDescent="0.15">
      <c r="A35" s="12" t="s">
        <v>5</v>
      </c>
      <c r="B35" s="123">
        <f>D35+F35+H35+J35+L35+N35+P35+R35+T35+V35</f>
        <v>26</v>
      </c>
      <c r="C35" s="122">
        <f>E35+G35+I35+K35+M35+O35+Q35+S35+U35+W35</f>
        <v>414</v>
      </c>
      <c r="D35" s="122">
        <v>0</v>
      </c>
      <c r="E35" s="122">
        <v>0</v>
      </c>
      <c r="F35" s="122">
        <v>0</v>
      </c>
      <c r="G35" s="122">
        <v>0</v>
      </c>
      <c r="H35" s="122">
        <v>11</v>
      </c>
      <c r="I35" s="122">
        <v>45</v>
      </c>
      <c r="J35" s="122">
        <v>1</v>
      </c>
      <c r="K35" s="122">
        <v>369</v>
      </c>
      <c r="L35" s="122">
        <v>0</v>
      </c>
      <c r="M35" s="122">
        <v>0</v>
      </c>
      <c r="N35" s="122">
        <v>7</v>
      </c>
      <c r="O35" s="122">
        <v>0</v>
      </c>
      <c r="P35" s="122">
        <v>0</v>
      </c>
      <c r="Q35" s="122">
        <v>0</v>
      </c>
      <c r="R35" s="122">
        <v>7</v>
      </c>
      <c r="S35" s="122">
        <v>0</v>
      </c>
      <c r="T35" s="122">
        <v>0</v>
      </c>
      <c r="U35" s="122">
        <v>0</v>
      </c>
      <c r="V35" s="122">
        <v>0</v>
      </c>
      <c r="W35" s="122">
        <v>0</v>
      </c>
      <c r="X35" s="122">
        <v>0</v>
      </c>
      <c r="Y35" s="122">
        <v>0</v>
      </c>
      <c r="Z35" s="122">
        <v>0</v>
      </c>
      <c r="AA35" s="122">
        <v>0</v>
      </c>
    </row>
    <row r="36" spans="1:43" ht="20.100000000000001" customHeight="1" x14ac:dyDescent="0.15">
      <c r="A36" s="12" t="s">
        <v>4</v>
      </c>
      <c r="B36" s="123">
        <f>D36+F36+H36+J36+L36+N36+P36+R36+T36+V36</f>
        <v>30</v>
      </c>
      <c r="C36" s="122">
        <f>E36+G36+I36+K36+M36+O36+Q36+S36+U36+W36</f>
        <v>631</v>
      </c>
      <c r="D36" s="122">
        <v>1</v>
      </c>
      <c r="E36" s="122">
        <v>160</v>
      </c>
      <c r="F36" s="122">
        <v>2</v>
      </c>
      <c r="G36" s="122">
        <v>186</v>
      </c>
      <c r="H36" s="122">
        <v>13</v>
      </c>
      <c r="I36" s="122">
        <v>86</v>
      </c>
      <c r="J36" s="122">
        <v>0</v>
      </c>
      <c r="K36" s="122">
        <v>0</v>
      </c>
      <c r="L36" s="122">
        <v>1</v>
      </c>
      <c r="M36" s="122">
        <v>199</v>
      </c>
      <c r="N36" s="122">
        <v>7</v>
      </c>
      <c r="O36" s="122">
        <v>0</v>
      </c>
      <c r="P36" s="122">
        <v>0</v>
      </c>
      <c r="Q36" s="122">
        <v>0</v>
      </c>
      <c r="R36" s="122">
        <v>6</v>
      </c>
      <c r="S36" s="122">
        <v>0</v>
      </c>
      <c r="T36" s="122">
        <v>0</v>
      </c>
      <c r="U36" s="122">
        <v>0</v>
      </c>
      <c r="V36" s="122">
        <v>0</v>
      </c>
      <c r="W36" s="122">
        <v>0</v>
      </c>
      <c r="X36" s="122">
        <v>0</v>
      </c>
      <c r="Y36" s="122">
        <v>0</v>
      </c>
      <c r="Z36" s="122">
        <v>0</v>
      </c>
      <c r="AA36" s="122">
        <v>0</v>
      </c>
    </row>
    <row r="37" spans="1:43" ht="20.100000000000001" customHeight="1" x14ac:dyDescent="0.15">
      <c r="A37" s="12" t="s">
        <v>750</v>
      </c>
      <c r="B37" s="123">
        <f>D37+F37+H37+J37+L37+N37+P37+R37+T37+V37</f>
        <v>66</v>
      </c>
      <c r="C37" s="122">
        <f>E37+G37+I37+K37+M37+O37+Q37+S37+U37+W37</f>
        <v>603</v>
      </c>
      <c r="D37" s="122">
        <v>0</v>
      </c>
      <c r="E37" s="122">
        <v>0</v>
      </c>
      <c r="F37" s="122">
        <v>2</v>
      </c>
      <c r="G37" s="122">
        <v>315</v>
      </c>
      <c r="H37" s="122">
        <v>33</v>
      </c>
      <c r="I37" s="122">
        <v>95</v>
      </c>
      <c r="J37" s="122">
        <v>0</v>
      </c>
      <c r="K37" s="122">
        <v>0</v>
      </c>
      <c r="L37" s="122">
        <v>1</v>
      </c>
      <c r="M37" s="122">
        <v>171</v>
      </c>
      <c r="N37" s="122">
        <v>17</v>
      </c>
      <c r="O37" s="122">
        <v>0</v>
      </c>
      <c r="P37" s="122">
        <v>0</v>
      </c>
      <c r="Q37" s="122">
        <v>0</v>
      </c>
      <c r="R37" s="122">
        <v>12</v>
      </c>
      <c r="S37" s="122">
        <v>0</v>
      </c>
      <c r="T37" s="122">
        <v>1</v>
      </c>
      <c r="U37" s="122">
        <v>22</v>
      </c>
      <c r="V37" s="122">
        <v>0</v>
      </c>
      <c r="W37" s="122">
        <v>0</v>
      </c>
      <c r="X37" s="122">
        <v>0</v>
      </c>
      <c r="Y37" s="122">
        <v>0</v>
      </c>
      <c r="Z37" s="122">
        <v>1</v>
      </c>
      <c r="AA37" s="122">
        <v>0</v>
      </c>
    </row>
    <row r="38" spans="1:43" ht="20.100000000000001" customHeight="1" x14ac:dyDescent="0.15">
      <c r="A38" s="9" t="s">
        <v>749</v>
      </c>
      <c r="B38" s="121">
        <f>D38+F38+H38+J38+L38+N38+P38+R38+T38+V38</f>
        <v>14</v>
      </c>
      <c r="C38" s="120">
        <f>E38+G38+I38+K38+M38+O38+Q38+S38+U38+W38</f>
        <v>991</v>
      </c>
      <c r="D38" s="120">
        <v>1</v>
      </c>
      <c r="E38" s="120">
        <v>605</v>
      </c>
      <c r="F38" s="120">
        <v>1</v>
      </c>
      <c r="G38" s="120">
        <v>235</v>
      </c>
      <c r="H38" s="120">
        <v>5</v>
      </c>
      <c r="I38" s="120">
        <v>2</v>
      </c>
      <c r="J38" s="120">
        <v>0</v>
      </c>
      <c r="K38" s="120">
        <v>0</v>
      </c>
      <c r="L38" s="120">
        <v>1</v>
      </c>
      <c r="M38" s="120">
        <v>149</v>
      </c>
      <c r="N38" s="120">
        <v>1</v>
      </c>
      <c r="O38" s="120">
        <v>0</v>
      </c>
      <c r="P38" s="120">
        <v>0</v>
      </c>
      <c r="Q38" s="120">
        <v>0</v>
      </c>
      <c r="R38" s="120">
        <v>4</v>
      </c>
      <c r="S38" s="120">
        <v>0</v>
      </c>
      <c r="T38" s="120">
        <v>0</v>
      </c>
      <c r="U38" s="120">
        <v>0</v>
      </c>
      <c r="V38" s="120">
        <v>1</v>
      </c>
      <c r="W38" s="120">
        <v>0</v>
      </c>
      <c r="X38" s="120">
        <v>0</v>
      </c>
      <c r="Y38" s="120">
        <v>0</v>
      </c>
      <c r="Z38" s="120">
        <v>0</v>
      </c>
      <c r="AA38" s="120">
        <v>0</v>
      </c>
    </row>
    <row r="39" spans="1:43" s="305" customFormat="1" ht="22.5" customHeight="1" x14ac:dyDescent="0.15">
      <c r="A39" s="305" t="s">
        <v>108</v>
      </c>
      <c r="B39" s="806"/>
      <c r="C39" s="806"/>
      <c r="D39" s="806"/>
      <c r="E39" s="806"/>
      <c r="F39" s="806"/>
      <c r="G39" s="806"/>
      <c r="H39" s="806"/>
      <c r="I39" s="806"/>
      <c r="J39" s="806"/>
      <c r="K39" s="806"/>
      <c r="L39" s="806"/>
      <c r="M39" s="806"/>
      <c r="N39" s="806"/>
      <c r="O39" s="806"/>
      <c r="P39" s="806"/>
      <c r="Q39" s="806"/>
      <c r="R39" s="806"/>
      <c r="S39" s="806"/>
      <c r="T39" s="806"/>
      <c r="U39" s="806"/>
      <c r="V39" s="806"/>
      <c r="W39" s="806"/>
      <c r="X39" s="806"/>
      <c r="Y39" s="806"/>
      <c r="Z39" s="806"/>
      <c r="AA39" s="806"/>
    </row>
    <row r="40" spans="1:43" x14ac:dyDescent="0.15">
      <c r="A40" s="805" t="s">
        <v>748</v>
      </c>
    </row>
    <row r="41" spans="1:43" x14ac:dyDescent="0.15">
      <c r="A41" s="805" t="s">
        <v>747</v>
      </c>
    </row>
    <row r="42" spans="1:43" x14ac:dyDescent="0.15">
      <c r="A42" s="805" t="s">
        <v>746</v>
      </c>
    </row>
    <row r="43" spans="1:43" x14ac:dyDescent="0.15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</row>
    <row r="46" spans="1:43" s="305" customFormat="1" ht="21" customHeight="1" x14ac:dyDescent="0.15">
      <c r="A46" s="83" t="s">
        <v>745</v>
      </c>
      <c r="B46" s="1"/>
      <c r="D46" s="1"/>
      <c r="E46" s="1"/>
      <c r="F46" s="1"/>
      <c r="G46" s="1"/>
      <c r="H46" s="1"/>
      <c r="Y46" s="603"/>
      <c r="Z46" s="603"/>
      <c r="AA46" s="603"/>
      <c r="AB46" s="603"/>
      <c r="AC46" s="603"/>
      <c r="AD46" s="603"/>
      <c r="AE46" s="603"/>
      <c r="AF46" s="603"/>
      <c r="AG46" s="603"/>
      <c r="AH46" s="603"/>
      <c r="AI46" s="603"/>
      <c r="AJ46" s="603"/>
      <c r="AK46" s="603"/>
      <c r="AL46" s="603"/>
      <c r="AM46" s="603"/>
      <c r="AN46" s="603"/>
      <c r="AO46" s="603"/>
      <c r="AP46" s="603"/>
      <c r="AQ46" s="603"/>
    </row>
    <row r="47" spans="1:43" s="305" customFormat="1" ht="14.25" x14ac:dyDescent="0.15">
      <c r="Y47" s="603"/>
      <c r="Z47" s="603"/>
      <c r="AA47" s="603"/>
      <c r="AB47" s="603"/>
      <c r="AC47" s="603"/>
      <c r="AD47" s="603"/>
      <c r="AE47" s="603"/>
      <c r="AF47" s="603"/>
      <c r="AG47" s="603"/>
      <c r="AH47" s="603"/>
      <c r="AI47" s="603"/>
      <c r="AJ47" s="603"/>
      <c r="AK47" s="603"/>
      <c r="AL47" s="603"/>
      <c r="AM47" s="603"/>
      <c r="AN47" s="603"/>
      <c r="AO47" s="603"/>
      <c r="AP47" s="603"/>
      <c r="AQ47" s="603"/>
    </row>
    <row r="48" spans="1:43" ht="20.100000000000001" customHeight="1" x14ac:dyDescent="0.15">
      <c r="A48" s="82" t="s">
        <v>392</v>
      </c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</row>
    <row r="49" spans="1:42" ht="24" customHeight="1" x14ac:dyDescent="0.15">
      <c r="A49" s="37" t="s">
        <v>61</v>
      </c>
      <c r="B49" s="39" t="s">
        <v>72</v>
      </c>
      <c r="C49" s="39" t="s">
        <v>744</v>
      </c>
      <c r="D49" s="40"/>
      <c r="E49" s="81" t="s">
        <v>709</v>
      </c>
      <c r="F49" s="81" t="s">
        <v>743</v>
      </c>
      <c r="G49" s="81" t="s">
        <v>742</v>
      </c>
      <c r="H49" s="81" t="s">
        <v>741</v>
      </c>
      <c r="I49" s="81" t="s">
        <v>740</v>
      </c>
      <c r="J49" s="81" t="s">
        <v>739</v>
      </c>
      <c r="K49" s="80" t="s">
        <v>738</v>
      </c>
      <c r="L49" s="39" t="s">
        <v>737</v>
      </c>
      <c r="M49" s="104"/>
      <c r="N49" s="104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</row>
    <row r="50" spans="1:42" ht="24" customHeight="1" x14ac:dyDescent="0.15">
      <c r="A50" s="37"/>
      <c r="B50" s="80"/>
      <c r="C50" s="35" t="s">
        <v>736</v>
      </c>
      <c r="D50" s="35" t="s">
        <v>735</v>
      </c>
      <c r="E50" s="106"/>
      <c r="F50" s="106"/>
      <c r="G50" s="106"/>
      <c r="H50" s="106"/>
      <c r="I50" s="109"/>
      <c r="J50" s="106"/>
      <c r="K50" s="80"/>
      <c r="L50" s="39"/>
      <c r="M50" s="104"/>
      <c r="N50" s="104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3"/>
      <c r="AJ50" s="103"/>
      <c r="AK50" s="103"/>
      <c r="AL50" s="103"/>
      <c r="AM50" s="103"/>
      <c r="AN50" s="103"/>
      <c r="AO50" s="103"/>
      <c r="AP50" s="103"/>
    </row>
    <row r="51" spans="1:42" ht="24.75" customHeight="1" x14ac:dyDescent="0.15">
      <c r="A51" s="804" t="s">
        <v>31</v>
      </c>
      <c r="B51" s="70">
        <v>3164</v>
      </c>
      <c r="C51" s="69">
        <v>544</v>
      </c>
      <c r="D51" s="69">
        <v>0</v>
      </c>
      <c r="E51" s="69">
        <v>156</v>
      </c>
      <c r="F51" s="69">
        <v>116</v>
      </c>
      <c r="G51" s="69">
        <v>32</v>
      </c>
      <c r="H51" s="69">
        <v>1</v>
      </c>
      <c r="I51" s="69">
        <v>1013</v>
      </c>
      <c r="J51" s="69">
        <v>780</v>
      </c>
      <c r="K51" s="69">
        <v>510</v>
      </c>
      <c r="L51" s="69">
        <v>12</v>
      </c>
      <c r="M51" s="67"/>
      <c r="N51" s="67"/>
      <c r="P51" s="100"/>
      <c r="Q51" s="6"/>
      <c r="R51" s="6"/>
      <c r="S51" s="6"/>
      <c r="T51" s="6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</row>
    <row r="52" spans="1:42" ht="24.75" customHeight="1" x14ac:dyDescent="0.15">
      <c r="A52" s="804" t="s">
        <v>82</v>
      </c>
      <c r="B52" s="312">
        <v>3094</v>
      </c>
      <c r="C52" s="307">
        <v>157</v>
      </c>
      <c r="D52" s="307">
        <v>119</v>
      </c>
      <c r="E52" s="307">
        <v>30</v>
      </c>
      <c r="F52" s="307">
        <v>1</v>
      </c>
      <c r="G52" s="307">
        <v>855</v>
      </c>
      <c r="H52" s="307">
        <v>849</v>
      </c>
      <c r="I52" s="307">
        <v>561</v>
      </c>
      <c r="J52" s="307">
        <v>10</v>
      </c>
      <c r="K52" s="69">
        <v>510</v>
      </c>
      <c r="L52" s="69">
        <v>12</v>
      </c>
      <c r="M52" s="67"/>
      <c r="N52" s="67"/>
      <c r="P52" s="100"/>
      <c r="Q52" s="6"/>
      <c r="R52" s="6"/>
      <c r="S52" s="6"/>
      <c r="T52" s="6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</row>
    <row r="53" spans="1:42" ht="24.75" customHeight="1" x14ac:dyDescent="0.15">
      <c r="A53" s="804" t="s">
        <v>29</v>
      </c>
      <c r="B53" s="312">
        <v>3151</v>
      </c>
      <c r="C53" s="307">
        <v>514</v>
      </c>
      <c r="D53" s="307">
        <v>5</v>
      </c>
      <c r="E53" s="307">
        <v>150</v>
      </c>
      <c r="F53" s="307">
        <v>127</v>
      </c>
      <c r="G53" s="307">
        <v>41</v>
      </c>
      <c r="H53" s="307">
        <v>1</v>
      </c>
      <c r="I53" s="307">
        <v>875</v>
      </c>
      <c r="J53" s="307">
        <v>825</v>
      </c>
      <c r="K53" s="69">
        <v>576</v>
      </c>
      <c r="L53" s="69">
        <v>37</v>
      </c>
      <c r="M53" s="67"/>
      <c r="N53" s="67"/>
      <c r="P53" s="100"/>
      <c r="Q53" s="6"/>
      <c r="R53" s="6"/>
      <c r="S53" s="6"/>
      <c r="T53" s="6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</row>
    <row r="54" spans="1:42" ht="24.75" customHeight="1" x14ac:dyDescent="0.15">
      <c r="A54" s="804" t="s">
        <v>28</v>
      </c>
      <c r="B54" s="123">
        <v>3658</v>
      </c>
      <c r="C54" s="122">
        <v>604</v>
      </c>
      <c r="D54" s="122">
        <v>3</v>
      </c>
      <c r="E54" s="122">
        <v>153</v>
      </c>
      <c r="F54" s="122">
        <v>131</v>
      </c>
      <c r="G54" s="122">
        <v>45</v>
      </c>
      <c r="H54" s="122">
        <v>1</v>
      </c>
      <c r="I54" s="122">
        <v>1128</v>
      </c>
      <c r="J54" s="122">
        <v>765</v>
      </c>
      <c r="K54" s="122">
        <v>787</v>
      </c>
      <c r="L54" s="122">
        <v>41</v>
      </c>
      <c r="M54" s="67"/>
      <c r="N54" s="67"/>
      <c r="P54" s="100"/>
      <c r="Q54" s="6"/>
      <c r="R54" s="6"/>
      <c r="S54" s="6"/>
      <c r="T54" s="6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</row>
    <row r="55" spans="1:42" ht="24.75" customHeight="1" x14ac:dyDescent="0.15">
      <c r="A55" s="804" t="s">
        <v>27</v>
      </c>
      <c r="B55" s="123">
        <v>3548</v>
      </c>
      <c r="C55" s="122">
        <v>625</v>
      </c>
      <c r="D55" s="122">
        <v>0</v>
      </c>
      <c r="E55" s="122">
        <v>155</v>
      </c>
      <c r="F55" s="122">
        <v>117</v>
      </c>
      <c r="G55" s="122">
        <v>35</v>
      </c>
      <c r="H55" s="122">
        <v>1</v>
      </c>
      <c r="I55" s="122">
        <v>890</v>
      </c>
      <c r="J55" s="122">
        <v>764</v>
      </c>
      <c r="K55" s="122">
        <v>930</v>
      </c>
      <c r="L55" s="122">
        <v>31</v>
      </c>
      <c r="M55" s="67"/>
      <c r="N55" s="67"/>
      <c r="P55" s="100"/>
      <c r="Q55" s="6"/>
      <c r="R55" s="6"/>
      <c r="S55" s="6"/>
      <c r="T55" s="6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</row>
    <row r="56" spans="1:42" ht="24.75" customHeight="1" x14ac:dyDescent="0.15">
      <c r="A56" s="803" t="s">
        <v>26</v>
      </c>
      <c r="B56" s="121">
        <v>3693</v>
      </c>
      <c r="C56" s="120">
        <v>631</v>
      </c>
      <c r="D56" s="120">
        <v>0</v>
      </c>
      <c r="E56" s="120">
        <v>157</v>
      </c>
      <c r="F56" s="120">
        <v>117</v>
      </c>
      <c r="G56" s="120">
        <v>36</v>
      </c>
      <c r="H56" s="120">
        <v>1</v>
      </c>
      <c r="I56" s="120">
        <v>947</v>
      </c>
      <c r="J56" s="120">
        <v>829</v>
      </c>
      <c r="K56" s="120">
        <v>943</v>
      </c>
      <c r="L56" s="120">
        <v>32</v>
      </c>
      <c r="M56" s="67"/>
      <c r="N56" s="67"/>
      <c r="P56" s="100"/>
      <c r="Q56" s="6"/>
      <c r="R56" s="6"/>
      <c r="S56" s="6"/>
      <c r="T56" s="6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</row>
    <row r="57" spans="1:42" s="800" customFormat="1" ht="14.25" customHeight="1" x14ac:dyDescent="0.15">
      <c r="A57" s="801"/>
      <c r="B57" s="14">
        <f>SUM(B58:B80)</f>
        <v>3693</v>
      </c>
      <c r="C57" s="14">
        <f>SUM(C58:C80)</f>
        <v>631</v>
      </c>
      <c r="D57" s="14">
        <f>SUM(D58:D80)</f>
        <v>0</v>
      </c>
      <c r="E57" s="14">
        <f>SUM(E58:E80)</f>
        <v>157</v>
      </c>
      <c r="F57" s="14">
        <f>SUM(F58:F80)</f>
        <v>117</v>
      </c>
      <c r="G57" s="14">
        <f>SUM(G58:G80)</f>
        <v>36</v>
      </c>
      <c r="H57" s="14">
        <f>SUM(H58:H80)</f>
        <v>1</v>
      </c>
      <c r="I57" s="14">
        <f>SUM(I58:I80)</f>
        <v>947</v>
      </c>
      <c r="J57" s="14">
        <f>SUM(J58:J80)</f>
        <v>829</v>
      </c>
      <c r="K57" s="14">
        <f>SUM(K58:K80)</f>
        <v>943</v>
      </c>
      <c r="L57" s="14">
        <f>SUM(L58:L80)</f>
        <v>32</v>
      </c>
      <c r="M57" s="802"/>
      <c r="N57" s="802"/>
      <c r="O57" s="801"/>
      <c r="P57" s="801"/>
      <c r="Q57" s="801"/>
      <c r="R57" s="801"/>
      <c r="S57" s="801"/>
      <c r="T57" s="801"/>
      <c r="U57" s="801"/>
      <c r="V57" s="801"/>
      <c r="W57" s="801"/>
      <c r="X57" s="801"/>
      <c r="Y57" s="801"/>
      <c r="Z57" s="801"/>
      <c r="AA57" s="801"/>
      <c r="AB57" s="801"/>
      <c r="AC57" s="801"/>
    </row>
    <row r="58" spans="1:42" ht="18" customHeight="1" x14ac:dyDescent="0.15">
      <c r="A58" s="12" t="s">
        <v>25</v>
      </c>
      <c r="B58" s="123">
        <f>SUM(C58:L58)</f>
        <v>41</v>
      </c>
      <c r="C58" s="122">
        <v>6</v>
      </c>
      <c r="D58" s="122"/>
      <c r="E58" s="122">
        <v>3</v>
      </c>
      <c r="F58" s="122">
        <v>1</v>
      </c>
      <c r="G58" s="122"/>
      <c r="H58" s="122"/>
      <c r="I58" s="122"/>
      <c r="J58" s="122">
        <v>8</v>
      </c>
      <c r="K58" s="122">
        <v>22</v>
      </c>
      <c r="L58" s="122">
        <v>1</v>
      </c>
      <c r="M58" s="67"/>
      <c r="N58" s="67"/>
    </row>
    <row r="59" spans="1:42" ht="18" customHeight="1" x14ac:dyDescent="0.15">
      <c r="A59" s="12" t="s">
        <v>24</v>
      </c>
      <c r="B59" s="123">
        <f>SUM(C59:L59)</f>
        <v>156</v>
      </c>
      <c r="C59" s="122">
        <v>16</v>
      </c>
      <c r="D59" s="122"/>
      <c r="E59" s="122">
        <v>12</v>
      </c>
      <c r="F59" s="122">
        <v>11</v>
      </c>
      <c r="G59" s="122">
        <v>2</v>
      </c>
      <c r="H59" s="122"/>
      <c r="I59" s="122">
        <v>25</v>
      </c>
      <c r="J59" s="122">
        <v>40</v>
      </c>
      <c r="K59" s="122">
        <v>48</v>
      </c>
      <c r="L59" s="122">
        <v>2</v>
      </c>
      <c r="M59" s="67"/>
      <c r="N59" s="67"/>
    </row>
    <row r="60" spans="1:42" ht="18" customHeight="1" x14ac:dyDescent="0.15">
      <c r="A60" s="12" t="s">
        <v>23</v>
      </c>
      <c r="B60" s="123">
        <f>SUM(C60:L60)</f>
        <v>17</v>
      </c>
      <c r="C60" s="122">
        <v>2</v>
      </c>
      <c r="D60" s="122"/>
      <c r="E60" s="122">
        <v>2</v>
      </c>
      <c r="F60" s="122">
        <v>1</v>
      </c>
      <c r="G60" s="122"/>
      <c r="H60" s="122"/>
      <c r="I60" s="122"/>
      <c r="J60" s="122">
        <v>4</v>
      </c>
      <c r="K60" s="122">
        <v>8</v>
      </c>
      <c r="L60" s="122"/>
      <c r="M60" s="67"/>
      <c r="N60" s="67"/>
    </row>
    <row r="61" spans="1:42" ht="18" customHeight="1" x14ac:dyDescent="0.15">
      <c r="A61" s="12" t="s">
        <v>22</v>
      </c>
      <c r="B61" s="123">
        <f>SUM(C61:L61)</f>
        <v>152</v>
      </c>
      <c r="C61" s="122">
        <v>37</v>
      </c>
      <c r="D61" s="122"/>
      <c r="E61" s="122">
        <v>10</v>
      </c>
      <c r="F61" s="122">
        <v>7</v>
      </c>
      <c r="G61" s="122"/>
      <c r="H61" s="122"/>
      <c r="I61" s="122">
        <v>10</v>
      </c>
      <c r="J61" s="122">
        <v>51</v>
      </c>
      <c r="K61" s="122">
        <v>37</v>
      </c>
      <c r="L61" s="122"/>
      <c r="M61" s="67"/>
      <c r="N61" s="67"/>
    </row>
    <row r="62" spans="1:42" ht="18" customHeight="1" x14ac:dyDescent="0.15">
      <c r="A62" s="12" t="s">
        <v>21</v>
      </c>
      <c r="B62" s="123">
        <f>SUM(C62:L62)</f>
        <v>91</v>
      </c>
      <c r="C62" s="122">
        <v>6</v>
      </c>
      <c r="D62" s="122"/>
      <c r="E62" s="122">
        <v>5</v>
      </c>
      <c r="F62" s="122">
        <v>2</v>
      </c>
      <c r="G62" s="122">
        <v>1</v>
      </c>
      <c r="H62" s="122"/>
      <c r="I62" s="122">
        <v>23</v>
      </c>
      <c r="J62" s="122">
        <v>27</v>
      </c>
      <c r="K62" s="122">
        <v>25</v>
      </c>
      <c r="L62" s="122">
        <v>2</v>
      </c>
      <c r="M62" s="67"/>
      <c r="N62" s="67"/>
    </row>
    <row r="63" spans="1:42" ht="18" customHeight="1" x14ac:dyDescent="0.15">
      <c r="A63" s="12" t="s">
        <v>20</v>
      </c>
      <c r="B63" s="123">
        <f>SUM(C63:L63)</f>
        <v>292</v>
      </c>
      <c r="C63" s="122">
        <v>58</v>
      </c>
      <c r="D63" s="122"/>
      <c r="E63" s="122">
        <v>12</v>
      </c>
      <c r="F63" s="122">
        <v>5</v>
      </c>
      <c r="G63" s="122">
        <v>1</v>
      </c>
      <c r="H63" s="122"/>
      <c r="I63" s="122">
        <v>43</v>
      </c>
      <c r="J63" s="122">
        <v>63</v>
      </c>
      <c r="K63" s="122">
        <v>107</v>
      </c>
      <c r="L63" s="122">
        <v>3</v>
      </c>
      <c r="M63" s="67"/>
      <c r="N63" s="67"/>
    </row>
    <row r="64" spans="1:42" ht="18" customHeight="1" x14ac:dyDescent="0.15">
      <c r="A64" s="12" t="s">
        <v>19</v>
      </c>
      <c r="B64" s="123">
        <f>SUM(C64:L64)</f>
        <v>60</v>
      </c>
      <c r="C64" s="122">
        <v>7</v>
      </c>
      <c r="D64" s="122"/>
      <c r="E64" s="122">
        <v>2</v>
      </c>
      <c r="F64" s="122">
        <v>3</v>
      </c>
      <c r="G64" s="122"/>
      <c r="H64" s="122"/>
      <c r="I64" s="122">
        <v>15</v>
      </c>
      <c r="J64" s="122">
        <v>17</v>
      </c>
      <c r="K64" s="122">
        <v>16</v>
      </c>
      <c r="L64" s="122"/>
      <c r="M64" s="67"/>
      <c r="N64" s="67"/>
    </row>
    <row r="65" spans="1:40" ht="18" customHeight="1" x14ac:dyDescent="0.15">
      <c r="A65" s="12" t="s">
        <v>18</v>
      </c>
      <c r="B65" s="123">
        <f>SUM(C65:L65)</f>
        <v>80</v>
      </c>
      <c r="C65" s="122">
        <v>10</v>
      </c>
      <c r="D65" s="122"/>
      <c r="E65" s="122">
        <v>4</v>
      </c>
      <c r="F65" s="122">
        <v>2</v>
      </c>
      <c r="G65" s="122"/>
      <c r="H65" s="122"/>
      <c r="I65" s="122">
        <v>5</v>
      </c>
      <c r="J65" s="122">
        <v>38</v>
      </c>
      <c r="K65" s="122">
        <v>21</v>
      </c>
      <c r="L65" s="122"/>
      <c r="M65" s="67"/>
      <c r="N65" s="67"/>
      <c r="AN65" s="1" t="s">
        <v>17</v>
      </c>
    </row>
    <row r="66" spans="1:40" ht="18" customHeight="1" x14ac:dyDescent="0.15">
      <c r="A66" s="12" t="s">
        <v>16</v>
      </c>
      <c r="B66" s="123">
        <f>SUM(C66:L66)</f>
        <v>194</v>
      </c>
      <c r="C66" s="122">
        <v>46</v>
      </c>
      <c r="D66" s="122"/>
      <c r="E66" s="122">
        <v>10</v>
      </c>
      <c r="F66" s="122">
        <v>6</v>
      </c>
      <c r="G66" s="122"/>
      <c r="H66" s="122"/>
      <c r="I66" s="122">
        <v>30</v>
      </c>
      <c r="J66" s="122">
        <v>47</v>
      </c>
      <c r="K66" s="122">
        <v>55</v>
      </c>
      <c r="L66" s="122"/>
      <c r="M66" s="67"/>
      <c r="N66" s="67"/>
    </row>
    <row r="67" spans="1:40" ht="18" customHeight="1" x14ac:dyDescent="0.15">
      <c r="A67" s="12" t="s">
        <v>15</v>
      </c>
      <c r="B67" s="123">
        <f>SUM(C67:L67)</f>
        <v>52</v>
      </c>
      <c r="C67" s="122">
        <v>6</v>
      </c>
      <c r="D67" s="122"/>
      <c r="E67" s="122">
        <v>3</v>
      </c>
      <c r="F67" s="122">
        <v>5</v>
      </c>
      <c r="G67" s="122"/>
      <c r="H67" s="122"/>
      <c r="I67" s="122">
        <v>2</v>
      </c>
      <c r="J67" s="122">
        <v>24</v>
      </c>
      <c r="K67" s="122">
        <v>12</v>
      </c>
      <c r="L67" s="122"/>
      <c r="M67" s="67"/>
      <c r="N67" s="67"/>
    </row>
    <row r="68" spans="1:40" ht="18" customHeight="1" x14ac:dyDescent="0.15">
      <c r="A68" s="12" t="s">
        <v>14</v>
      </c>
      <c r="B68" s="123">
        <f>SUM(C68:L68)</f>
        <v>80</v>
      </c>
      <c r="C68" s="122">
        <v>9</v>
      </c>
      <c r="D68" s="122"/>
      <c r="E68" s="122">
        <v>3</v>
      </c>
      <c r="F68" s="122">
        <v>4</v>
      </c>
      <c r="G68" s="122"/>
      <c r="H68" s="122"/>
      <c r="I68" s="122">
        <v>18</v>
      </c>
      <c r="J68" s="122">
        <v>30</v>
      </c>
      <c r="K68" s="122">
        <v>16</v>
      </c>
      <c r="L68" s="122"/>
      <c r="M68" s="67"/>
      <c r="N68" s="67"/>
    </row>
    <row r="69" spans="1:40" ht="18" customHeight="1" x14ac:dyDescent="0.15">
      <c r="A69" s="12" t="s">
        <v>13</v>
      </c>
      <c r="B69" s="123">
        <f>SUM(C69:L69)</f>
        <v>118</v>
      </c>
      <c r="C69" s="122">
        <v>18</v>
      </c>
      <c r="D69" s="122"/>
      <c r="E69" s="122">
        <v>9</v>
      </c>
      <c r="F69" s="122">
        <v>6</v>
      </c>
      <c r="G69" s="122">
        <v>3</v>
      </c>
      <c r="H69" s="122"/>
      <c r="I69" s="122">
        <v>43</v>
      </c>
      <c r="J69" s="122">
        <v>20</v>
      </c>
      <c r="K69" s="122">
        <v>17</v>
      </c>
      <c r="L69" s="122">
        <v>2</v>
      </c>
      <c r="M69" s="67"/>
      <c r="N69" s="67"/>
    </row>
    <row r="70" spans="1:40" ht="18" customHeight="1" x14ac:dyDescent="0.15">
      <c r="A70" s="12" t="s">
        <v>12</v>
      </c>
      <c r="B70" s="123">
        <f>SUM(C70:L70)</f>
        <v>222</v>
      </c>
      <c r="C70" s="122">
        <v>29</v>
      </c>
      <c r="D70" s="122"/>
      <c r="E70" s="122">
        <v>4</v>
      </c>
      <c r="F70" s="122">
        <v>8</v>
      </c>
      <c r="G70" s="122">
        <v>1</v>
      </c>
      <c r="H70" s="122"/>
      <c r="I70" s="122">
        <v>69</v>
      </c>
      <c r="J70" s="122">
        <v>86</v>
      </c>
      <c r="K70" s="122">
        <v>22</v>
      </c>
      <c r="L70" s="122">
        <v>3</v>
      </c>
      <c r="M70" s="67"/>
      <c r="N70" s="67"/>
    </row>
    <row r="71" spans="1:40" ht="18" customHeight="1" x14ac:dyDescent="0.15">
      <c r="A71" s="12" t="s">
        <v>11</v>
      </c>
      <c r="B71" s="123">
        <f>SUM(C71:L71)</f>
        <v>59</v>
      </c>
      <c r="C71" s="122">
        <v>9</v>
      </c>
      <c r="D71" s="122"/>
      <c r="E71" s="122">
        <v>2</v>
      </c>
      <c r="F71" s="122"/>
      <c r="G71" s="122">
        <v>1</v>
      </c>
      <c r="H71" s="122"/>
      <c r="I71" s="122">
        <v>18</v>
      </c>
      <c r="J71" s="122">
        <v>21</v>
      </c>
      <c r="K71" s="122">
        <v>7</v>
      </c>
      <c r="L71" s="122">
        <v>1</v>
      </c>
      <c r="M71" s="67"/>
      <c r="N71" s="67"/>
    </row>
    <row r="72" spans="1:40" ht="18" customHeight="1" x14ac:dyDescent="0.15">
      <c r="A72" s="12" t="s">
        <v>10</v>
      </c>
      <c r="B72" s="123">
        <f>SUM(C72:L72)</f>
        <v>49</v>
      </c>
      <c r="C72" s="122">
        <v>9</v>
      </c>
      <c r="D72" s="122"/>
      <c r="E72" s="122">
        <v>5</v>
      </c>
      <c r="F72" s="122">
        <v>5</v>
      </c>
      <c r="G72" s="122"/>
      <c r="H72" s="122"/>
      <c r="I72" s="122"/>
      <c r="J72" s="122">
        <v>22</v>
      </c>
      <c r="K72" s="122">
        <v>8</v>
      </c>
      <c r="L72" s="122"/>
      <c r="M72" s="67"/>
      <c r="N72" s="67"/>
    </row>
    <row r="73" spans="1:40" ht="18" customHeight="1" x14ac:dyDescent="0.15">
      <c r="A73" s="12" t="s">
        <v>9</v>
      </c>
      <c r="B73" s="123">
        <f>SUM(C73:L73)</f>
        <v>31</v>
      </c>
      <c r="C73" s="122">
        <v>10</v>
      </c>
      <c r="D73" s="122"/>
      <c r="E73" s="122">
        <v>1</v>
      </c>
      <c r="F73" s="122">
        <v>3</v>
      </c>
      <c r="G73" s="122"/>
      <c r="H73" s="122"/>
      <c r="I73" s="122">
        <v>4</v>
      </c>
      <c r="J73" s="122">
        <v>12</v>
      </c>
      <c r="K73" s="122">
        <v>1</v>
      </c>
      <c r="L73" s="122"/>
      <c r="M73" s="67"/>
      <c r="N73" s="67"/>
    </row>
    <row r="74" spans="1:40" ht="18" customHeight="1" x14ac:dyDescent="0.15">
      <c r="A74" s="12" t="s">
        <v>8</v>
      </c>
      <c r="B74" s="123">
        <f>SUM(C74:L74)</f>
        <v>141</v>
      </c>
      <c r="C74" s="122">
        <v>25</v>
      </c>
      <c r="D74" s="122"/>
      <c r="E74" s="122">
        <v>9</v>
      </c>
      <c r="F74" s="122">
        <v>5</v>
      </c>
      <c r="G74" s="122">
        <v>1</v>
      </c>
      <c r="H74" s="122"/>
      <c r="I74" s="122">
        <v>25</v>
      </c>
      <c r="J74" s="122">
        <v>50</v>
      </c>
      <c r="K74" s="122">
        <v>25</v>
      </c>
      <c r="L74" s="122">
        <v>1</v>
      </c>
      <c r="M74" s="67"/>
      <c r="N74" s="67"/>
    </row>
    <row r="75" spans="1:40" ht="18" customHeight="1" x14ac:dyDescent="0.15">
      <c r="A75" s="12" t="s">
        <v>7</v>
      </c>
      <c r="B75" s="123">
        <f>SUM(C75:L75)</f>
        <v>101</v>
      </c>
      <c r="C75" s="122">
        <v>21</v>
      </c>
      <c r="D75" s="122"/>
      <c r="E75" s="122">
        <v>9</v>
      </c>
      <c r="F75" s="122">
        <v>6</v>
      </c>
      <c r="G75" s="122"/>
      <c r="H75" s="122"/>
      <c r="I75" s="122">
        <v>5</v>
      </c>
      <c r="J75" s="122">
        <v>43</v>
      </c>
      <c r="K75" s="122">
        <v>17</v>
      </c>
      <c r="L75" s="122"/>
      <c r="M75" s="67"/>
      <c r="N75" s="67"/>
    </row>
    <row r="76" spans="1:40" ht="18" customHeight="1" x14ac:dyDescent="0.15">
      <c r="A76" s="12" t="s">
        <v>6</v>
      </c>
      <c r="B76" s="123">
        <f>SUM(C76:L76)</f>
        <v>85</v>
      </c>
      <c r="C76" s="122">
        <v>10</v>
      </c>
      <c r="D76" s="122"/>
      <c r="E76" s="122">
        <v>10</v>
      </c>
      <c r="F76" s="122">
        <v>8</v>
      </c>
      <c r="G76" s="122"/>
      <c r="H76" s="122"/>
      <c r="I76" s="122"/>
      <c r="J76" s="122">
        <v>27</v>
      </c>
      <c r="K76" s="122">
        <v>30</v>
      </c>
      <c r="L76" s="122"/>
      <c r="M76" s="67"/>
      <c r="N76" s="67"/>
    </row>
    <row r="77" spans="1:40" ht="18" customHeight="1" x14ac:dyDescent="0.15">
      <c r="A77" s="12" t="s">
        <v>5</v>
      </c>
      <c r="B77" s="123">
        <f>SUM(C77:L77)</f>
        <v>105</v>
      </c>
      <c r="C77" s="122">
        <v>18</v>
      </c>
      <c r="D77" s="122"/>
      <c r="E77" s="122">
        <v>7</v>
      </c>
      <c r="F77" s="122">
        <v>7</v>
      </c>
      <c r="G77" s="122">
        <v>1</v>
      </c>
      <c r="H77" s="122"/>
      <c r="I77" s="122">
        <v>17</v>
      </c>
      <c r="J77" s="122">
        <v>33</v>
      </c>
      <c r="K77" s="122">
        <v>21</v>
      </c>
      <c r="L77" s="122">
        <v>1</v>
      </c>
      <c r="M77" s="67"/>
      <c r="N77" s="67"/>
    </row>
    <row r="78" spans="1:40" ht="18" customHeight="1" x14ac:dyDescent="0.15">
      <c r="A78" s="12" t="s">
        <v>4</v>
      </c>
      <c r="B78" s="123">
        <f>SUM(C78:L78)</f>
        <v>342</v>
      </c>
      <c r="C78" s="122">
        <v>66</v>
      </c>
      <c r="D78" s="122"/>
      <c r="E78" s="122">
        <v>7</v>
      </c>
      <c r="F78" s="122">
        <v>6</v>
      </c>
      <c r="G78" s="122">
        <v>3</v>
      </c>
      <c r="H78" s="122"/>
      <c r="I78" s="122">
        <v>121</v>
      </c>
      <c r="J78" s="122">
        <v>52</v>
      </c>
      <c r="K78" s="122">
        <v>80</v>
      </c>
      <c r="L78" s="122">
        <v>7</v>
      </c>
      <c r="M78" s="67"/>
      <c r="N78" s="67"/>
    </row>
    <row r="79" spans="1:40" ht="18" customHeight="1" x14ac:dyDescent="0.15">
      <c r="A79" s="12" t="s">
        <v>3</v>
      </c>
      <c r="B79" s="123">
        <f>SUM(C79:L79)</f>
        <v>435</v>
      </c>
      <c r="C79" s="122">
        <v>70</v>
      </c>
      <c r="D79" s="122"/>
      <c r="E79" s="122">
        <v>26</v>
      </c>
      <c r="F79" s="122">
        <v>12</v>
      </c>
      <c r="G79" s="122">
        <v>1</v>
      </c>
      <c r="H79" s="122">
        <v>1</v>
      </c>
      <c r="I79" s="122">
        <v>63</v>
      </c>
      <c r="J79" s="122">
        <v>98</v>
      </c>
      <c r="K79" s="122">
        <v>159</v>
      </c>
      <c r="L79" s="122">
        <v>5</v>
      </c>
      <c r="M79" s="67"/>
      <c r="N79" s="67"/>
    </row>
    <row r="80" spans="1:40" s="6" customFormat="1" ht="18" customHeight="1" x14ac:dyDescent="0.15">
      <c r="A80" s="9" t="s">
        <v>2</v>
      </c>
      <c r="B80" s="121">
        <f>SUM(C80:L80)</f>
        <v>790</v>
      </c>
      <c r="C80" s="120">
        <v>143</v>
      </c>
      <c r="D80" s="120"/>
      <c r="E80" s="120">
        <v>2</v>
      </c>
      <c r="F80" s="120">
        <v>4</v>
      </c>
      <c r="G80" s="120">
        <v>21</v>
      </c>
      <c r="H80" s="120"/>
      <c r="I80" s="120">
        <v>411</v>
      </c>
      <c r="J80" s="120">
        <v>16</v>
      </c>
      <c r="K80" s="120">
        <v>189</v>
      </c>
      <c r="L80" s="120">
        <v>4</v>
      </c>
      <c r="M80" s="67"/>
      <c r="N80" s="67"/>
    </row>
    <row r="81" spans="1:43" ht="15" customHeight="1" x14ac:dyDescent="0.15">
      <c r="A81" s="82" t="s">
        <v>108</v>
      </c>
      <c r="L81" s="5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43" ht="11.25" customHeight="1" x14ac:dyDescent="0.15">
      <c r="A82" s="799" t="s">
        <v>734</v>
      </c>
      <c r="B82" s="798"/>
      <c r="C82" s="798"/>
      <c r="D82" s="798"/>
      <c r="E82" s="798"/>
      <c r="F82" s="798"/>
      <c r="G82" s="798"/>
      <c r="H82" s="798"/>
      <c r="I82" s="798"/>
      <c r="J82" s="798"/>
      <c r="K82" s="798"/>
      <c r="L82" s="798"/>
      <c r="M82" s="798"/>
      <c r="N82" s="797"/>
      <c r="O82" s="797"/>
      <c r="P82" s="797"/>
      <c r="Q82" s="797"/>
      <c r="R82" s="797"/>
      <c r="S82" s="797"/>
      <c r="T82" s="797"/>
      <c r="U82" s="797"/>
      <c r="V82" s="797"/>
      <c r="W82" s="797"/>
      <c r="X82" s="797"/>
      <c r="Y82" s="797"/>
      <c r="Z82" s="797"/>
      <c r="AA82" s="797"/>
      <c r="AB82" s="797"/>
      <c r="AC82" s="797"/>
      <c r="AD82" s="797"/>
      <c r="AE82" s="797"/>
      <c r="AF82" s="797"/>
      <c r="AG82" s="796"/>
      <c r="AH82" s="796"/>
      <c r="AI82" s="796"/>
      <c r="AJ82" s="796"/>
      <c r="AK82" s="796"/>
      <c r="AL82" s="796"/>
      <c r="AM82" s="796"/>
      <c r="AN82" s="796"/>
      <c r="AO82" s="796"/>
      <c r="AP82" s="796"/>
      <c r="AQ82" s="796"/>
    </row>
    <row r="83" spans="1:43" x14ac:dyDescent="0.15">
      <c r="A83" s="799" t="s">
        <v>733</v>
      </c>
      <c r="B83" s="798"/>
      <c r="C83" s="798"/>
      <c r="D83" s="798"/>
      <c r="E83" s="798"/>
      <c r="F83" s="798"/>
      <c r="G83" s="798"/>
      <c r="H83" s="798"/>
      <c r="I83" s="798"/>
      <c r="J83" s="798"/>
      <c r="K83" s="798"/>
      <c r="L83" s="798"/>
      <c r="M83" s="798"/>
      <c r="N83" s="797"/>
      <c r="O83" s="797"/>
      <c r="P83" s="797"/>
      <c r="Q83" s="797"/>
      <c r="R83" s="797"/>
      <c r="S83" s="797"/>
      <c r="T83" s="797"/>
      <c r="U83" s="797"/>
      <c r="V83" s="797"/>
      <c r="W83" s="797"/>
      <c r="X83" s="797"/>
      <c r="Y83" s="797"/>
      <c r="Z83" s="797"/>
      <c r="AA83" s="797"/>
      <c r="AB83" s="797"/>
      <c r="AC83" s="797"/>
      <c r="AD83" s="797"/>
      <c r="AE83" s="797"/>
      <c r="AF83" s="797"/>
      <c r="AG83" s="796"/>
      <c r="AH83" s="796"/>
      <c r="AI83" s="796"/>
      <c r="AJ83" s="796"/>
      <c r="AK83" s="796"/>
      <c r="AL83" s="796"/>
      <c r="AM83" s="796"/>
      <c r="AN83" s="796"/>
      <c r="AO83" s="796"/>
      <c r="AP83" s="796"/>
      <c r="AQ83" s="796"/>
    </row>
    <row r="86" spans="1:43" s="326" customFormat="1" ht="14.25" x14ac:dyDescent="0.15">
      <c r="A86" s="83" t="s">
        <v>732</v>
      </c>
    </row>
    <row r="87" spans="1:43" s="326" customFormat="1" ht="9" customHeight="1" x14ac:dyDescent="0.15">
      <c r="M87" s="337" t="s">
        <v>17</v>
      </c>
      <c r="O87" s="337" t="s">
        <v>17</v>
      </c>
    </row>
    <row r="88" spans="1:43" s="326" customFormat="1" ht="10.5" customHeight="1" x14ac:dyDescent="0.15">
      <c r="A88" s="337" t="s">
        <v>392</v>
      </c>
      <c r="B88" s="337"/>
    </row>
    <row r="89" spans="1:43" ht="23.25" customHeight="1" x14ac:dyDescent="0.15">
      <c r="A89" s="37" t="s">
        <v>61</v>
      </c>
      <c r="B89" s="141" t="s">
        <v>76</v>
      </c>
      <c r="C89" s="795"/>
      <c r="D89" s="794"/>
      <c r="E89" s="79" t="s">
        <v>731</v>
      </c>
      <c r="F89" s="315"/>
      <c r="G89" s="315"/>
      <c r="H89" s="315"/>
      <c r="I89" s="315"/>
      <c r="J89" s="315"/>
      <c r="K89" s="315"/>
      <c r="L89" s="315"/>
      <c r="M89" s="315"/>
      <c r="N89" s="315"/>
      <c r="O89" s="315"/>
      <c r="P89" s="315"/>
      <c r="Q89" s="315"/>
      <c r="R89" s="315"/>
      <c r="S89" s="315"/>
      <c r="T89" s="315"/>
      <c r="U89" s="315"/>
      <c r="V89" s="314"/>
      <c r="W89" s="113" t="s">
        <v>730</v>
      </c>
      <c r="X89" s="142"/>
      <c r="Y89" s="142"/>
      <c r="Z89" s="141"/>
    </row>
    <row r="90" spans="1:43" ht="39" customHeight="1" x14ac:dyDescent="0.15">
      <c r="A90" s="37"/>
      <c r="B90" s="142"/>
      <c r="C90" s="110" t="s">
        <v>43</v>
      </c>
      <c r="D90" s="35" t="s">
        <v>42</v>
      </c>
      <c r="E90" s="36"/>
      <c r="F90" s="35" t="s">
        <v>710</v>
      </c>
      <c r="G90" s="110" t="s">
        <v>729</v>
      </c>
      <c r="H90" s="110" t="s">
        <v>708</v>
      </c>
      <c r="I90" s="110" t="s">
        <v>728</v>
      </c>
      <c r="J90" s="110" t="s">
        <v>727</v>
      </c>
      <c r="K90" s="110" t="s">
        <v>706</v>
      </c>
      <c r="L90" s="110" t="s">
        <v>704</v>
      </c>
      <c r="M90" s="110" t="s">
        <v>726</v>
      </c>
      <c r="N90" s="110" t="s">
        <v>725</v>
      </c>
      <c r="O90" s="110" t="s">
        <v>724</v>
      </c>
      <c r="P90" s="110" t="s">
        <v>723</v>
      </c>
      <c r="Q90" s="110" t="s">
        <v>722</v>
      </c>
      <c r="R90" s="110" t="s">
        <v>721</v>
      </c>
      <c r="S90" s="110" t="s">
        <v>720</v>
      </c>
      <c r="T90" s="110" t="s">
        <v>719</v>
      </c>
      <c r="U90" s="110" t="s">
        <v>718</v>
      </c>
      <c r="V90" s="110" t="s">
        <v>717</v>
      </c>
      <c r="W90" s="36"/>
      <c r="X90" s="110" t="s">
        <v>701</v>
      </c>
      <c r="Y90" s="110" t="s">
        <v>700</v>
      </c>
      <c r="Z90" s="53" t="s">
        <v>109</v>
      </c>
    </row>
    <row r="91" spans="1:43" s="6" customFormat="1" ht="24.75" customHeight="1" x14ac:dyDescent="0.15">
      <c r="A91" s="12" t="s">
        <v>31</v>
      </c>
      <c r="B91" s="99">
        <v>47</v>
      </c>
      <c r="C91" s="102" t="s">
        <v>49</v>
      </c>
      <c r="D91" s="102" t="s">
        <v>49</v>
      </c>
      <c r="E91" s="99">
        <v>25</v>
      </c>
      <c r="F91" s="99">
        <v>3</v>
      </c>
      <c r="G91" s="99">
        <v>0</v>
      </c>
      <c r="H91" s="99">
        <v>1</v>
      </c>
      <c r="I91" s="99">
        <v>0</v>
      </c>
      <c r="J91" s="99">
        <v>0</v>
      </c>
      <c r="K91" s="99">
        <v>13</v>
      </c>
      <c r="L91" s="99">
        <v>3</v>
      </c>
      <c r="M91" s="99">
        <v>2</v>
      </c>
      <c r="N91" s="99">
        <v>1</v>
      </c>
      <c r="O91" s="99">
        <v>1</v>
      </c>
      <c r="P91" s="99">
        <v>1</v>
      </c>
      <c r="Q91" s="99">
        <v>0</v>
      </c>
      <c r="R91" s="99">
        <v>0</v>
      </c>
      <c r="S91" s="99">
        <v>0</v>
      </c>
      <c r="T91" s="99">
        <v>0</v>
      </c>
      <c r="U91" s="99">
        <v>0</v>
      </c>
      <c r="V91" s="99">
        <v>0</v>
      </c>
      <c r="W91" s="99">
        <v>22</v>
      </c>
      <c r="X91" s="99">
        <v>9</v>
      </c>
      <c r="Y91" s="99">
        <v>5</v>
      </c>
      <c r="Z91" s="99">
        <v>8</v>
      </c>
    </row>
    <row r="92" spans="1:43" s="6" customFormat="1" ht="24.75" customHeight="1" x14ac:dyDescent="0.15">
      <c r="A92" s="12" t="s">
        <v>30</v>
      </c>
      <c r="B92" s="178">
        <v>47</v>
      </c>
      <c r="C92" s="92">
        <v>22</v>
      </c>
      <c r="D92" s="92">
        <v>25</v>
      </c>
      <c r="E92" s="92">
        <v>25</v>
      </c>
      <c r="F92" s="92">
        <v>3</v>
      </c>
      <c r="G92" s="99">
        <v>0</v>
      </c>
      <c r="H92" s="92">
        <v>1</v>
      </c>
      <c r="I92" s="99">
        <v>0</v>
      </c>
      <c r="J92" s="99">
        <v>0</v>
      </c>
      <c r="K92" s="99">
        <v>13</v>
      </c>
      <c r="L92" s="99">
        <v>3</v>
      </c>
      <c r="M92" s="99">
        <v>2</v>
      </c>
      <c r="N92" s="99">
        <v>1</v>
      </c>
      <c r="O92" s="92">
        <v>1</v>
      </c>
      <c r="P92" s="92">
        <v>1</v>
      </c>
      <c r="Q92" s="99">
        <v>0</v>
      </c>
      <c r="R92" s="99">
        <v>0</v>
      </c>
      <c r="S92" s="99">
        <v>0</v>
      </c>
      <c r="T92" s="99">
        <v>0</v>
      </c>
      <c r="U92" s="99">
        <v>0</v>
      </c>
      <c r="V92" s="99">
        <v>0</v>
      </c>
      <c r="W92" s="92">
        <v>22</v>
      </c>
      <c r="X92" s="92">
        <v>9</v>
      </c>
      <c r="Y92" s="92">
        <v>5</v>
      </c>
      <c r="Z92" s="92">
        <v>8</v>
      </c>
    </row>
    <row r="93" spans="1:43" s="6" customFormat="1" ht="24.75" customHeight="1" x14ac:dyDescent="0.15">
      <c r="A93" s="12" t="s">
        <v>29</v>
      </c>
      <c r="B93" s="178">
        <v>46</v>
      </c>
      <c r="C93" s="92">
        <v>21</v>
      </c>
      <c r="D93" s="92">
        <v>25</v>
      </c>
      <c r="E93" s="92">
        <v>26</v>
      </c>
      <c r="F93" s="92">
        <v>3</v>
      </c>
      <c r="G93" s="99">
        <v>0</v>
      </c>
      <c r="H93" s="92">
        <v>1</v>
      </c>
      <c r="I93" s="99">
        <v>0</v>
      </c>
      <c r="J93" s="99">
        <v>0</v>
      </c>
      <c r="K93" s="99">
        <v>12</v>
      </c>
      <c r="L93" s="99">
        <v>2</v>
      </c>
      <c r="M93" s="99">
        <v>2</v>
      </c>
      <c r="N93" s="99">
        <v>2</v>
      </c>
      <c r="O93" s="92">
        <v>1</v>
      </c>
      <c r="P93" s="92">
        <v>1</v>
      </c>
      <c r="Q93" s="99">
        <v>0</v>
      </c>
      <c r="R93" s="99">
        <v>0</v>
      </c>
      <c r="S93" s="99">
        <v>1</v>
      </c>
      <c r="T93" s="99">
        <v>0</v>
      </c>
      <c r="U93" s="99">
        <v>1</v>
      </c>
      <c r="V93" s="99">
        <v>0</v>
      </c>
      <c r="W93" s="92">
        <v>20</v>
      </c>
      <c r="X93" s="92">
        <v>8</v>
      </c>
      <c r="Y93" s="92">
        <v>5</v>
      </c>
      <c r="Z93" s="92">
        <v>7</v>
      </c>
    </row>
    <row r="94" spans="1:43" s="6" customFormat="1" ht="24.75" customHeight="1" x14ac:dyDescent="0.15">
      <c r="A94" s="12" t="s">
        <v>48</v>
      </c>
      <c r="B94" s="793">
        <v>52</v>
      </c>
      <c r="C94" s="791">
        <v>21</v>
      </c>
      <c r="D94" s="791">
        <v>31</v>
      </c>
      <c r="E94" s="791">
        <v>30</v>
      </c>
      <c r="F94" s="792">
        <v>3</v>
      </c>
      <c r="G94" s="792">
        <v>0</v>
      </c>
      <c r="H94" s="792">
        <v>1</v>
      </c>
      <c r="I94" s="792">
        <v>0</v>
      </c>
      <c r="J94" s="792">
        <v>0</v>
      </c>
      <c r="K94" s="792">
        <v>16</v>
      </c>
      <c r="L94" s="792">
        <v>2</v>
      </c>
      <c r="M94" s="792">
        <v>2</v>
      </c>
      <c r="N94" s="792">
        <v>2</v>
      </c>
      <c r="O94" s="792">
        <v>1</v>
      </c>
      <c r="P94" s="792">
        <v>1</v>
      </c>
      <c r="Q94" s="792">
        <v>0</v>
      </c>
      <c r="R94" s="791">
        <v>0</v>
      </c>
      <c r="S94" s="791">
        <v>1</v>
      </c>
      <c r="T94" s="791">
        <v>0</v>
      </c>
      <c r="U94" s="791">
        <v>1</v>
      </c>
      <c r="V94" s="791">
        <v>0</v>
      </c>
      <c r="W94" s="791">
        <v>22</v>
      </c>
      <c r="X94" s="791">
        <v>8</v>
      </c>
      <c r="Y94" s="791">
        <v>7</v>
      </c>
      <c r="Z94" s="791">
        <v>7</v>
      </c>
      <c r="AA94" s="132"/>
      <c r="AB94" s="132"/>
    </row>
    <row r="95" spans="1:43" s="6" customFormat="1" ht="24.75" customHeight="1" x14ac:dyDescent="0.15">
      <c r="A95" s="12" t="s">
        <v>27</v>
      </c>
      <c r="B95" s="793">
        <v>57</v>
      </c>
      <c r="C95" s="791">
        <v>20</v>
      </c>
      <c r="D95" s="791">
        <v>37</v>
      </c>
      <c r="E95" s="791">
        <v>31</v>
      </c>
      <c r="F95" s="792">
        <v>4</v>
      </c>
      <c r="G95" s="792"/>
      <c r="H95" s="792">
        <v>1</v>
      </c>
      <c r="I95" s="792"/>
      <c r="J95" s="792"/>
      <c r="K95" s="792">
        <v>17</v>
      </c>
      <c r="L95" s="792">
        <v>2</v>
      </c>
      <c r="M95" s="792">
        <v>2</v>
      </c>
      <c r="N95" s="792">
        <v>3</v>
      </c>
      <c r="O95" s="792">
        <v>1</v>
      </c>
      <c r="P95" s="792">
        <v>1</v>
      </c>
      <c r="Q95" s="792"/>
      <c r="R95" s="791"/>
      <c r="S95" s="791"/>
      <c r="T95" s="791"/>
      <c r="U95" s="791"/>
      <c r="V95" s="791"/>
      <c r="W95" s="791">
        <v>26</v>
      </c>
      <c r="X95" s="791">
        <v>14</v>
      </c>
      <c r="Y95" s="791">
        <v>6</v>
      </c>
      <c r="Z95" s="791">
        <v>6</v>
      </c>
      <c r="AA95" s="132"/>
      <c r="AB95" s="132"/>
    </row>
    <row r="96" spans="1:43" ht="24.75" customHeight="1" x14ac:dyDescent="0.15">
      <c r="A96" s="9" t="s">
        <v>26</v>
      </c>
      <c r="B96" s="790">
        <v>65</v>
      </c>
      <c r="C96" s="788">
        <v>24</v>
      </c>
      <c r="D96" s="788">
        <v>41</v>
      </c>
      <c r="E96" s="788">
        <v>24</v>
      </c>
      <c r="F96" s="789">
        <v>4</v>
      </c>
      <c r="G96" s="789">
        <v>0</v>
      </c>
      <c r="H96" s="789">
        <v>1</v>
      </c>
      <c r="I96" s="789">
        <v>0</v>
      </c>
      <c r="J96" s="789">
        <v>0</v>
      </c>
      <c r="K96" s="789">
        <v>11</v>
      </c>
      <c r="L96" s="789">
        <v>3</v>
      </c>
      <c r="M96" s="789">
        <v>2</v>
      </c>
      <c r="N96" s="789">
        <v>2</v>
      </c>
      <c r="O96" s="789">
        <v>1</v>
      </c>
      <c r="P96" s="789">
        <v>0</v>
      </c>
      <c r="Q96" s="789">
        <v>0</v>
      </c>
      <c r="R96" s="788">
        <v>0</v>
      </c>
      <c r="S96" s="788">
        <v>0</v>
      </c>
      <c r="T96" s="788">
        <v>0</v>
      </c>
      <c r="U96" s="788">
        <v>0</v>
      </c>
      <c r="V96" s="788">
        <v>0</v>
      </c>
      <c r="W96" s="788">
        <v>41</v>
      </c>
      <c r="X96" s="788">
        <v>27</v>
      </c>
      <c r="Y96" s="788">
        <v>6</v>
      </c>
      <c r="Z96" s="788">
        <v>8</v>
      </c>
      <c r="AA96" s="119"/>
      <c r="AB96" s="119"/>
    </row>
    <row r="97" spans="1:19" s="326" customFormat="1" ht="20.100000000000001" customHeight="1" x14ac:dyDescent="0.15">
      <c r="A97" s="337" t="s">
        <v>108</v>
      </c>
      <c r="B97" s="337"/>
      <c r="H97" s="321"/>
    </row>
    <row r="98" spans="1:19" s="326" customFormat="1" ht="15" customHeight="1" x14ac:dyDescent="0.15">
      <c r="A98" s="326" t="s">
        <v>698</v>
      </c>
      <c r="H98" s="321"/>
    </row>
    <row r="102" spans="1:19" s="326" customFormat="1" ht="18.75" x14ac:dyDescent="0.15">
      <c r="A102" s="83" t="s">
        <v>716</v>
      </c>
      <c r="D102" s="252"/>
    </row>
    <row r="103" spans="1:19" s="326" customFormat="1" ht="5.25" customHeight="1" x14ac:dyDescent="0.15"/>
    <row r="104" spans="1:19" s="326" customFormat="1" ht="20.100000000000001" customHeight="1" x14ac:dyDescent="0.15">
      <c r="A104" s="337" t="s">
        <v>392</v>
      </c>
      <c r="B104" s="337"/>
    </row>
    <row r="105" spans="1:19" ht="20.100000000000001" customHeight="1" x14ac:dyDescent="0.15">
      <c r="A105" s="164" t="s">
        <v>61</v>
      </c>
      <c r="B105" s="43" t="s">
        <v>715</v>
      </c>
      <c r="C105" s="117"/>
      <c r="D105" s="116"/>
      <c r="E105" s="39" t="s">
        <v>714</v>
      </c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40"/>
      <c r="S105" s="43" t="s">
        <v>713</v>
      </c>
    </row>
    <row r="106" spans="1:19" ht="15.75" customHeight="1" x14ac:dyDescent="0.15">
      <c r="A106" s="189"/>
      <c r="B106" s="237"/>
      <c r="C106" s="787"/>
      <c r="D106" s="786"/>
      <c r="E106" s="79" t="s">
        <v>712</v>
      </c>
      <c r="F106" s="315"/>
      <c r="G106" s="315"/>
      <c r="H106" s="315"/>
      <c r="I106" s="315"/>
      <c r="J106" s="315"/>
      <c r="K106" s="315"/>
      <c r="L106" s="315"/>
      <c r="M106" s="315"/>
      <c r="N106" s="314"/>
      <c r="O106" s="43" t="s">
        <v>711</v>
      </c>
      <c r="P106" s="785"/>
      <c r="Q106" s="785"/>
      <c r="R106" s="785"/>
      <c r="S106" s="385"/>
    </row>
    <row r="107" spans="1:19" ht="28.5" customHeight="1" x14ac:dyDescent="0.15">
      <c r="A107" s="356"/>
      <c r="B107" s="36"/>
      <c r="C107" s="110" t="s">
        <v>43</v>
      </c>
      <c r="D107" s="35" t="s">
        <v>42</v>
      </c>
      <c r="E107" s="36"/>
      <c r="F107" s="35" t="s">
        <v>710</v>
      </c>
      <c r="G107" s="110" t="s">
        <v>709</v>
      </c>
      <c r="H107" s="110" t="s">
        <v>708</v>
      </c>
      <c r="I107" s="110" t="s">
        <v>707</v>
      </c>
      <c r="J107" s="110" t="s">
        <v>706</v>
      </c>
      <c r="K107" s="110" t="s">
        <v>705</v>
      </c>
      <c r="L107" s="110" t="s">
        <v>704</v>
      </c>
      <c r="M107" s="110" t="s">
        <v>703</v>
      </c>
      <c r="N107" s="110" t="s">
        <v>702</v>
      </c>
      <c r="O107" s="36"/>
      <c r="P107" s="110" t="s">
        <v>701</v>
      </c>
      <c r="Q107" s="110" t="s">
        <v>700</v>
      </c>
      <c r="R107" s="53" t="s">
        <v>109</v>
      </c>
      <c r="S107" s="33" t="s">
        <v>699</v>
      </c>
    </row>
    <row r="108" spans="1:19" s="6" customFormat="1" ht="24.75" customHeight="1" x14ac:dyDescent="0.15">
      <c r="A108" s="12" t="s">
        <v>31</v>
      </c>
      <c r="B108" s="99">
        <v>12</v>
      </c>
      <c r="C108" s="99">
        <v>0</v>
      </c>
      <c r="D108" s="99">
        <v>0</v>
      </c>
      <c r="E108" s="99">
        <v>7</v>
      </c>
      <c r="F108" s="99">
        <v>1</v>
      </c>
      <c r="G108" s="99">
        <v>0</v>
      </c>
      <c r="H108" s="99">
        <v>0</v>
      </c>
      <c r="I108" s="99">
        <v>0</v>
      </c>
      <c r="J108" s="99">
        <v>6</v>
      </c>
      <c r="K108" s="99">
        <v>0</v>
      </c>
      <c r="L108" s="99">
        <v>0</v>
      </c>
      <c r="M108" s="99">
        <v>0</v>
      </c>
      <c r="N108" s="99">
        <v>0</v>
      </c>
      <c r="O108" s="99">
        <v>5</v>
      </c>
      <c r="P108" s="99">
        <v>3</v>
      </c>
      <c r="Q108" s="99">
        <v>0</v>
      </c>
      <c r="R108" s="99">
        <v>2</v>
      </c>
      <c r="S108" s="99">
        <v>0</v>
      </c>
    </row>
    <row r="109" spans="1:19" s="6" customFormat="1" ht="24.75" customHeight="1" x14ac:dyDescent="0.15">
      <c r="A109" s="12" t="s">
        <v>30</v>
      </c>
      <c r="B109" s="178">
        <v>12</v>
      </c>
      <c r="C109" s="92">
        <v>2</v>
      </c>
      <c r="D109" s="92">
        <v>10</v>
      </c>
      <c r="E109" s="92">
        <v>7</v>
      </c>
      <c r="F109" s="92">
        <v>1</v>
      </c>
      <c r="G109" s="92">
        <v>0</v>
      </c>
      <c r="H109" s="92">
        <v>0</v>
      </c>
      <c r="I109" s="92">
        <v>0</v>
      </c>
      <c r="J109" s="92">
        <v>6</v>
      </c>
      <c r="K109" s="92">
        <v>5</v>
      </c>
      <c r="L109" s="92">
        <v>3</v>
      </c>
      <c r="M109" s="92">
        <v>0</v>
      </c>
      <c r="N109" s="92">
        <v>2</v>
      </c>
      <c r="O109" s="92">
        <v>0</v>
      </c>
      <c r="P109" s="99">
        <v>3</v>
      </c>
      <c r="Q109" s="99">
        <v>0</v>
      </c>
      <c r="R109" s="99">
        <v>2</v>
      </c>
      <c r="S109" s="99">
        <v>0</v>
      </c>
    </row>
    <row r="110" spans="1:19" s="6" customFormat="1" ht="24.75" customHeight="1" x14ac:dyDescent="0.15">
      <c r="A110" s="12" t="s">
        <v>29</v>
      </c>
      <c r="B110" s="178">
        <v>11</v>
      </c>
      <c r="C110" s="92">
        <v>2</v>
      </c>
      <c r="D110" s="92">
        <v>9</v>
      </c>
      <c r="E110" s="92">
        <v>6</v>
      </c>
      <c r="F110" s="92">
        <v>1</v>
      </c>
      <c r="G110" s="92">
        <v>0</v>
      </c>
      <c r="H110" s="92">
        <v>0</v>
      </c>
      <c r="I110" s="92">
        <v>0</v>
      </c>
      <c r="J110" s="92">
        <v>5</v>
      </c>
      <c r="K110" s="92">
        <v>0</v>
      </c>
      <c r="L110" s="92">
        <v>0</v>
      </c>
      <c r="M110" s="92">
        <v>0</v>
      </c>
      <c r="N110" s="92">
        <v>0</v>
      </c>
      <c r="O110" s="92">
        <v>5</v>
      </c>
      <c r="P110" s="99">
        <v>3</v>
      </c>
      <c r="Q110" s="99">
        <v>0</v>
      </c>
      <c r="R110" s="99">
        <v>2</v>
      </c>
      <c r="S110" s="99">
        <v>0</v>
      </c>
    </row>
    <row r="111" spans="1:19" s="6" customFormat="1" ht="24.75" customHeight="1" x14ac:dyDescent="0.15">
      <c r="A111" s="12" t="s">
        <v>48</v>
      </c>
      <c r="B111" s="784">
        <v>11</v>
      </c>
      <c r="C111" s="782">
        <v>2</v>
      </c>
      <c r="D111" s="783">
        <v>9</v>
      </c>
      <c r="E111" s="782">
        <v>6</v>
      </c>
      <c r="F111" s="783">
        <v>1</v>
      </c>
      <c r="G111" s="783" t="s">
        <v>386</v>
      </c>
      <c r="H111" s="783" t="s">
        <v>386</v>
      </c>
      <c r="I111" s="783" t="s">
        <v>386</v>
      </c>
      <c r="J111" s="783">
        <v>5</v>
      </c>
      <c r="K111" s="783" t="s">
        <v>386</v>
      </c>
      <c r="L111" s="783" t="s">
        <v>386</v>
      </c>
      <c r="M111" s="783" t="s">
        <v>386</v>
      </c>
      <c r="N111" s="783" t="s">
        <v>386</v>
      </c>
      <c r="O111" s="782">
        <v>5</v>
      </c>
      <c r="P111" s="783">
        <v>3</v>
      </c>
      <c r="Q111" s="783">
        <v>0</v>
      </c>
      <c r="R111" s="783">
        <v>2</v>
      </c>
      <c r="S111" s="782">
        <v>0</v>
      </c>
    </row>
    <row r="112" spans="1:19" s="6" customFormat="1" ht="24.75" customHeight="1" x14ac:dyDescent="0.15">
      <c r="A112" s="12" t="s">
        <v>27</v>
      </c>
      <c r="B112" s="784">
        <v>11</v>
      </c>
      <c r="C112" s="782">
        <v>2</v>
      </c>
      <c r="D112" s="783">
        <v>9</v>
      </c>
      <c r="E112" s="782">
        <v>7</v>
      </c>
      <c r="F112" s="783">
        <v>1</v>
      </c>
      <c r="G112" s="783">
        <v>0</v>
      </c>
      <c r="H112" s="783">
        <v>0</v>
      </c>
      <c r="I112" s="783">
        <v>0</v>
      </c>
      <c r="J112" s="783">
        <v>6</v>
      </c>
      <c r="K112" s="783">
        <v>0</v>
      </c>
      <c r="L112" s="783">
        <v>0</v>
      </c>
      <c r="M112" s="783">
        <v>0</v>
      </c>
      <c r="N112" s="783">
        <v>0</v>
      </c>
      <c r="O112" s="782">
        <v>4</v>
      </c>
      <c r="P112" s="783">
        <v>2</v>
      </c>
      <c r="Q112" s="783">
        <v>0</v>
      </c>
      <c r="R112" s="783">
        <v>2</v>
      </c>
      <c r="S112" s="782">
        <v>0</v>
      </c>
    </row>
    <row r="113" spans="1:19" ht="24.75" customHeight="1" x14ac:dyDescent="0.15">
      <c r="A113" s="9" t="s">
        <v>26</v>
      </c>
      <c r="B113" s="781">
        <v>11</v>
      </c>
      <c r="C113" s="779">
        <v>3</v>
      </c>
      <c r="D113" s="780">
        <v>8</v>
      </c>
      <c r="E113" s="779">
        <v>7</v>
      </c>
      <c r="F113" s="780">
        <v>1</v>
      </c>
      <c r="G113" s="780">
        <v>0</v>
      </c>
      <c r="H113" s="780">
        <v>0</v>
      </c>
      <c r="I113" s="780">
        <v>0</v>
      </c>
      <c r="J113" s="780">
        <v>6</v>
      </c>
      <c r="K113" s="780">
        <v>0</v>
      </c>
      <c r="L113" s="780">
        <v>0</v>
      </c>
      <c r="M113" s="780">
        <v>0</v>
      </c>
      <c r="N113" s="780">
        <v>0</v>
      </c>
      <c r="O113" s="779">
        <v>4</v>
      </c>
      <c r="P113" s="780">
        <v>2</v>
      </c>
      <c r="Q113" s="780">
        <v>0</v>
      </c>
      <c r="R113" s="780">
        <v>2</v>
      </c>
      <c r="S113" s="779">
        <v>0</v>
      </c>
    </row>
    <row r="114" spans="1:19" s="326" customFormat="1" ht="20.100000000000001" customHeight="1" x14ac:dyDescent="0.15">
      <c r="A114" s="337" t="s">
        <v>108</v>
      </c>
      <c r="B114" s="321"/>
      <c r="C114" s="321"/>
      <c r="D114" s="321"/>
      <c r="E114" s="321"/>
      <c r="F114" s="321"/>
      <c r="G114" s="321"/>
      <c r="H114" s="321"/>
      <c r="I114" s="321"/>
      <c r="J114" s="321"/>
      <c r="K114" s="321"/>
      <c r="L114" s="321"/>
      <c r="M114" s="321"/>
      <c r="N114" s="321"/>
      <c r="O114" s="321"/>
      <c r="P114" s="321"/>
      <c r="Q114" s="321"/>
    </row>
    <row r="115" spans="1:19" s="326" customFormat="1" ht="15" customHeight="1" x14ac:dyDescent="0.15">
      <c r="A115" s="326" t="s">
        <v>698</v>
      </c>
    </row>
    <row r="117" spans="1:19" ht="18.75" x14ac:dyDescent="0.15">
      <c r="A117" s="2"/>
    </row>
    <row r="119" spans="1:19" s="305" customFormat="1" ht="16.5" customHeight="1" x14ac:dyDescent="0.15">
      <c r="A119" s="54" t="s">
        <v>697</v>
      </c>
      <c r="B119" s="514"/>
      <c r="C119" s="168"/>
      <c r="D119" s="168"/>
      <c r="E119" s="1"/>
      <c r="K119" s="474" t="s">
        <v>17</v>
      </c>
      <c r="M119" s="474" t="s">
        <v>17</v>
      </c>
    </row>
    <row r="120" spans="1:19" ht="9.75" customHeight="1" x14ac:dyDescent="0.15"/>
    <row r="121" spans="1:19" x14ac:dyDescent="0.15">
      <c r="B121" s="1" t="s">
        <v>696</v>
      </c>
    </row>
    <row r="122" spans="1:19" ht="13.5" customHeight="1" x14ac:dyDescent="0.15">
      <c r="A122" s="82" t="s">
        <v>40</v>
      </c>
    </row>
    <row r="123" spans="1:19" ht="24" customHeight="1" x14ac:dyDescent="0.15">
      <c r="A123" s="164" t="s">
        <v>61</v>
      </c>
      <c r="B123" s="79" t="s">
        <v>695</v>
      </c>
      <c r="C123" s="315"/>
      <c r="D123" s="315"/>
      <c r="E123" s="315"/>
      <c r="F123" s="315"/>
      <c r="G123" s="315"/>
      <c r="H123" s="315"/>
      <c r="I123" s="315"/>
      <c r="J123" s="315"/>
      <c r="K123" s="117"/>
      <c r="L123" s="79" t="s">
        <v>694</v>
      </c>
      <c r="M123" s="216"/>
      <c r="N123" s="216"/>
      <c r="O123" s="216"/>
      <c r="P123" s="216"/>
      <c r="Q123" s="216"/>
    </row>
    <row r="124" spans="1:19" ht="45" customHeight="1" x14ac:dyDescent="0.15">
      <c r="A124" s="356"/>
      <c r="B124" s="76"/>
      <c r="C124" s="110" t="s">
        <v>693</v>
      </c>
      <c r="D124" s="110" t="s">
        <v>692</v>
      </c>
      <c r="E124" s="110" t="s">
        <v>691</v>
      </c>
      <c r="F124" s="129" t="s">
        <v>690</v>
      </c>
      <c r="G124" s="110" t="s">
        <v>689</v>
      </c>
      <c r="H124" s="110" t="s">
        <v>688</v>
      </c>
      <c r="I124" s="110" t="s">
        <v>687</v>
      </c>
      <c r="J124" s="35" t="s">
        <v>686</v>
      </c>
      <c r="K124" s="76" t="s">
        <v>621</v>
      </c>
      <c r="L124" s="76"/>
      <c r="M124" s="76" t="s">
        <v>685</v>
      </c>
      <c r="N124" s="76" t="s">
        <v>684</v>
      </c>
      <c r="O124" s="76" t="s">
        <v>664</v>
      </c>
      <c r="P124" s="778" t="s">
        <v>683</v>
      </c>
      <c r="Q124" s="778" t="s">
        <v>109</v>
      </c>
    </row>
    <row r="125" spans="1:19" s="6" customFormat="1" ht="25.5" customHeight="1" x14ac:dyDescent="0.15">
      <c r="A125" s="777" t="s">
        <v>31</v>
      </c>
      <c r="B125" s="99">
        <v>10</v>
      </c>
      <c r="C125" s="99">
        <v>0</v>
      </c>
      <c r="D125" s="99">
        <v>5</v>
      </c>
      <c r="E125" s="754"/>
      <c r="F125" s="99">
        <v>0</v>
      </c>
      <c r="G125" s="754">
        <v>0</v>
      </c>
      <c r="H125" s="754">
        <v>1</v>
      </c>
      <c r="I125" s="754">
        <v>0</v>
      </c>
      <c r="J125" s="99">
        <v>2</v>
      </c>
      <c r="K125" s="99">
        <v>2</v>
      </c>
      <c r="L125" s="99">
        <v>10</v>
      </c>
      <c r="M125" s="99">
        <v>0</v>
      </c>
      <c r="N125" s="99">
        <v>4</v>
      </c>
      <c r="O125" s="99">
        <v>0</v>
      </c>
      <c r="P125" s="99">
        <v>6</v>
      </c>
      <c r="Q125" s="99">
        <v>0</v>
      </c>
    </row>
    <row r="126" spans="1:19" s="6" customFormat="1" ht="25.5" customHeight="1" x14ac:dyDescent="0.15">
      <c r="A126" s="777" t="s">
        <v>30</v>
      </c>
      <c r="B126" s="758">
        <v>16</v>
      </c>
      <c r="C126" s="99">
        <v>0</v>
      </c>
      <c r="D126" s="92">
        <v>0</v>
      </c>
      <c r="E126" s="92"/>
      <c r="F126" s="99">
        <v>0</v>
      </c>
      <c r="G126" s="92">
        <v>0</v>
      </c>
      <c r="H126" s="92">
        <v>0</v>
      </c>
      <c r="I126" s="92">
        <v>0</v>
      </c>
      <c r="J126" s="757">
        <v>8</v>
      </c>
      <c r="K126" s="757">
        <v>8</v>
      </c>
      <c r="L126" s="757">
        <v>8</v>
      </c>
      <c r="M126" s="92">
        <v>0</v>
      </c>
      <c r="N126" s="757">
        <v>2</v>
      </c>
      <c r="O126" s="92">
        <v>0</v>
      </c>
      <c r="P126" s="92">
        <v>6</v>
      </c>
      <c r="Q126" s="92">
        <v>0</v>
      </c>
    </row>
    <row r="127" spans="1:19" s="6" customFormat="1" ht="25.5" customHeight="1" x14ac:dyDescent="0.15">
      <c r="A127" s="777" t="s">
        <v>29</v>
      </c>
      <c r="B127" s="758">
        <v>29</v>
      </c>
      <c r="C127" s="99">
        <v>0</v>
      </c>
      <c r="D127" s="92">
        <v>1</v>
      </c>
      <c r="E127" s="92"/>
      <c r="F127" s="99">
        <v>0</v>
      </c>
      <c r="G127" s="92">
        <v>0</v>
      </c>
      <c r="H127" s="92">
        <v>0</v>
      </c>
      <c r="I127" s="92">
        <v>0</v>
      </c>
      <c r="J127" s="757">
        <v>14</v>
      </c>
      <c r="K127" s="757">
        <v>14</v>
      </c>
      <c r="L127" s="757">
        <v>15</v>
      </c>
      <c r="M127" s="92">
        <v>0</v>
      </c>
      <c r="N127" s="757">
        <v>6</v>
      </c>
      <c r="O127" s="92">
        <v>1</v>
      </c>
      <c r="P127" s="92">
        <v>7</v>
      </c>
      <c r="Q127" s="92">
        <v>1</v>
      </c>
    </row>
    <row r="128" spans="1:19" s="6" customFormat="1" ht="25.5" customHeight="1" x14ac:dyDescent="0.15">
      <c r="A128" s="12" t="s">
        <v>48</v>
      </c>
      <c r="B128" s="776">
        <v>1</v>
      </c>
      <c r="C128" s="775">
        <v>0</v>
      </c>
      <c r="D128" s="775">
        <v>1</v>
      </c>
      <c r="E128" s="775">
        <v>0</v>
      </c>
      <c r="F128" s="775">
        <v>0</v>
      </c>
      <c r="G128" s="775">
        <v>0</v>
      </c>
      <c r="H128" s="775">
        <v>0</v>
      </c>
      <c r="I128" s="775">
        <v>0</v>
      </c>
      <c r="J128" s="775">
        <v>0</v>
      </c>
      <c r="K128" s="775">
        <v>0</v>
      </c>
      <c r="L128" s="775">
        <v>2</v>
      </c>
      <c r="M128" s="775">
        <v>0</v>
      </c>
      <c r="N128" s="775">
        <v>1</v>
      </c>
      <c r="O128" s="775">
        <v>0</v>
      </c>
      <c r="P128" s="775">
        <v>1</v>
      </c>
      <c r="Q128" s="774">
        <v>0</v>
      </c>
    </row>
    <row r="129" spans="1:24" s="6" customFormat="1" ht="25.5" customHeight="1" x14ac:dyDescent="0.15">
      <c r="A129" s="12" t="s">
        <v>27</v>
      </c>
      <c r="B129" s="776">
        <v>1</v>
      </c>
      <c r="C129" s="775">
        <v>0</v>
      </c>
      <c r="D129" s="775">
        <v>0</v>
      </c>
      <c r="E129" s="775">
        <v>0</v>
      </c>
      <c r="F129" s="775">
        <v>1</v>
      </c>
      <c r="G129" s="775">
        <v>0</v>
      </c>
      <c r="H129" s="775">
        <v>0</v>
      </c>
      <c r="I129" s="775">
        <v>0</v>
      </c>
      <c r="J129" s="775">
        <v>0</v>
      </c>
      <c r="K129" s="775">
        <v>0</v>
      </c>
      <c r="L129" s="775">
        <v>1</v>
      </c>
      <c r="M129" s="775">
        <v>0</v>
      </c>
      <c r="N129" s="775">
        <v>1</v>
      </c>
      <c r="O129" s="775">
        <v>0</v>
      </c>
      <c r="P129" s="775">
        <v>0</v>
      </c>
      <c r="Q129" s="774">
        <v>0</v>
      </c>
    </row>
    <row r="130" spans="1:24" ht="25.5" customHeight="1" x14ac:dyDescent="0.15">
      <c r="A130" s="9" t="s">
        <v>26</v>
      </c>
      <c r="B130" s="773">
        <v>2</v>
      </c>
      <c r="C130" s="772">
        <v>0</v>
      </c>
      <c r="D130" s="772">
        <v>0</v>
      </c>
      <c r="E130" s="772">
        <v>0</v>
      </c>
      <c r="F130" s="772">
        <v>2</v>
      </c>
      <c r="G130" s="772">
        <v>0</v>
      </c>
      <c r="H130" s="772">
        <v>0</v>
      </c>
      <c r="I130" s="772">
        <v>0</v>
      </c>
      <c r="J130" s="772">
        <v>0</v>
      </c>
      <c r="K130" s="772">
        <v>0</v>
      </c>
      <c r="L130" s="772">
        <v>2</v>
      </c>
      <c r="M130" s="772">
        <v>0</v>
      </c>
      <c r="N130" s="772">
        <v>1</v>
      </c>
      <c r="O130" s="772"/>
      <c r="P130" s="772">
        <v>1</v>
      </c>
      <c r="Q130" s="771"/>
    </row>
    <row r="131" spans="1:24" s="326" customFormat="1" ht="20.100000000000001" customHeight="1" x14ac:dyDescent="0.15">
      <c r="A131" s="337" t="s">
        <v>108</v>
      </c>
      <c r="B131" s="337"/>
    </row>
    <row r="132" spans="1:24" ht="7.5" customHeight="1" x14ac:dyDescent="0.15">
      <c r="A132" s="100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24" ht="16.5" customHeight="1" x14ac:dyDescent="0.15">
      <c r="B133" s="82" t="s">
        <v>682</v>
      </c>
    </row>
    <row r="134" spans="1:24" ht="13.5" customHeight="1" x14ac:dyDescent="0.15">
      <c r="A134" s="82" t="s">
        <v>681</v>
      </c>
    </row>
    <row r="135" spans="1:24" ht="13.5" customHeight="1" x14ac:dyDescent="0.15">
      <c r="A135" s="770" t="s">
        <v>680</v>
      </c>
      <c r="B135" s="769" t="s">
        <v>679</v>
      </c>
      <c r="C135" s="768"/>
      <c r="D135" s="768"/>
      <c r="E135" s="768"/>
      <c r="F135" s="768"/>
      <c r="G135" s="768"/>
      <c r="H135" s="768"/>
      <c r="I135" s="768"/>
      <c r="J135" s="767"/>
      <c r="K135" s="766"/>
      <c r="L135" s="765" t="s">
        <v>678</v>
      </c>
      <c r="M135" s="765" t="s">
        <v>677</v>
      </c>
      <c r="N135" s="765" t="s">
        <v>676</v>
      </c>
      <c r="O135" s="765" t="s">
        <v>675</v>
      </c>
      <c r="P135" s="764"/>
      <c r="Q135" s="764"/>
    </row>
    <row r="136" spans="1:24" ht="36.75" customHeight="1" x14ac:dyDescent="0.15">
      <c r="A136" s="763"/>
      <c r="B136" s="762"/>
      <c r="C136" s="761" t="s">
        <v>674</v>
      </c>
      <c r="D136" s="761" t="s">
        <v>673</v>
      </c>
      <c r="E136" s="761" t="s">
        <v>672</v>
      </c>
      <c r="F136" s="761" t="s">
        <v>671</v>
      </c>
      <c r="G136" s="761" t="s">
        <v>670</v>
      </c>
      <c r="H136" s="761" t="s">
        <v>669</v>
      </c>
      <c r="I136" s="761" t="s">
        <v>668</v>
      </c>
      <c r="J136" s="761" t="s">
        <v>233</v>
      </c>
      <c r="K136" s="762"/>
      <c r="L136" s="761" t="s">
        <v>667</v>
      </c>
      <c r="M136" s="761" t="s">
        <v>666</v>
      </c>
      <c r="N136" s="761" t="s">
        <v>665</v>
      </c>
      <c r="O136" s="761" t="s">
        <v>664</v>
      </c>
      <c r="P136" s="760" t="s">
        <v>663</v>
      </c>
      <c r="Q136" s="759" t="s">
        <v>233</v>
      </c>
    </row>
    <row r="137" spans="1:24" s="6" customFormat="1" ht="24" customHeight="1" x14ac:dyDescent="0.15">
      <c r="A137" s="12" t="s">
        <v>31</v>
      </c>
      <c r="B137" s="754">
        <v>8</v>
      </c>
      <c r="C137" s="754">
        <v>0</v>
      </c>
      <c r="D137" s="754">
        <v>0</v>
      </c>
      <c r="E137" s="754">
        <v>3</v>
      </c>
      <c r="F137" s="754">
        <v>2</v>
      </c>
      <c r="G137" s="754">
        <v>0</v>
      </c>
      <c r="H137" s="754">
        <v>2</v>
      </c>
      <c r="I137" s="754">
        <v>0</v>
      </c>
      <c r="J137" s="754">
        <v>2</v>
      </c>
      <c r="K137" s="754">
        <v>8</v>
      </c>
      <c r="L137" s="754">
        <v>1</v>
      </c>
      <c r="M137" s="754">
        <v>1</v>
      </c>
      <c r="N137" s="754">
        <v>6</v>
      </c>
      <c r="O137" s="754">
        <v>0</v>
      </c>
      <c r="P137" s="754">
        <v>0</v>
      </c>
      <c r="Q137" s="754">
        <v>0</v>
      </c>
      <c r="S137" s="754"/>
      <c r="T137" s="754"/>
      <c r="U137" s="754"/>
      <c r="V137" s="754"/>
      <c r="W137" s="754"/>
    </row>
    <row r="138" spans="1:24" s="6" customFormat="1" ht="24" customHeight="1" x14ac:dyDescent="0.15">
      <c r="A138" s="12" t="s">
        <v>30</v>
      </c>
      <c r="B138" s="758">
        <v>8</v>
      </c>
      <c r="C138" s="754">
        <v>0</v>
      </c>
      <c r="D138" s="754">
        <v>0</v>
      </c>
      <c r="E138" s="92">
        <v>3</v>
      </c>
      <c r="F138" s="754">
        <v>0</v>
      </c>
      <c r="G138" s="754">
        <v>0</v>
      </c>
      <c r="H138" s="754">
        <v>0</v>
      </c>
      <c r="I138" s="754">
        <v>0</v>
      </c>
      <c r="J138" s="757">
        <v>5</v>
      </c>
      <c r="K138" s="757">
        <v>8</v>
      </c>
      <c r="L138" s="754">
        <v>0</v>
      </c>
      <c r="M138" s="757">
        <v>2</v>
      </c>
      <c r="N138" s="92">
        <v>5</v>
      </c>
      <c r="O138" s="754">
        <v>1</v>
      </c>
      <c r="P138" s="754">
        <v>0</v>
      </c>
      <c r="Q138" s="754">
        <v>0</v>
      </c>
      <c r="S138" s="754"/>
      <c r="T138" s="754"/>
      <c r="U138" s="754"/>
      <c r="V138" s="754"/>
      <c r="W138" s="754"/>
    </row>
    <row r="139" spans="1:24" s="6" customFormat="1" ht="24" customHeight="1" x14ac:dyDescent="0.15">
      <c r="A139" s="12" t="s">
        <v>29</v>
      </c>
      <c r="B139" s="758">
        <v>11</v>
      </c>
      <c r="C139" s="754">
        <v>0</v>
      </c>
      <c r="D139" s="754">
        <v>0</v>
      </c>
      <c r="E139" s="92">
        <v>6</v>
      </c>
      <c r="F139" s="754">
        <v>0</v>
      </c>
      <c r="G139" s="754">
        <v>1</v>
      </c>
      <c r="H139" s="754">
        <v>0</v>
      </c>
      <c r="I139" s="754">
        <v>2</v>
      </c>
      <c r="J139" s="757">
        <v>1</v>
      </c>
      <c r="K139" s="757">
        <v>11</v>
      </c>
      <c r="L139" s="754">
        <v>0</v>
      </c>
      <c r="M139" s="757">
        <v>3</v>
      </c>
      <c r="N139" s="92">
        <v>5</v>
      </c>
      <c r="O139" s="754">
        <v>0</v>
      </c>
      <c r="P139" s="754">
        <v>2</v>
      </c>
      <c r="Q139" s="754">
        <v>1</v>
      </c>
      <c r="S139" s="754"/>
      <c r="T139" s="92"/>
      <c r="U139" s="754"/>
      <c r="V139" s="754"/>
      <c r="W139" s="754"/>
    </row>
    <row r="140" spans="1:24" s="6" customFormat="1" ht="24" customHeight="1" x14ac:dyDescent="0.15">
      <c r="A140" s="12" t="s">
        <v>48</v>
      </c>
      <c r="B140" s="756">
        <v>21</v>
      </c>
      <c r="C140" s="747">
        <v>1</v>
      </c>
      <c r="D140" s="747">
        <v>0</v>
      </c>
      <c r="E140" s="747">
        <v>10</v>
      </c>
      <c r="F140" s="747">
        <v>0</v>
      </c>
      <c r="G140" s="747">
        <v>0</v>
      </c>
      <c r="H140" s="747">
        <v>0</v>
      </c>
      <c r="I140" s="747">
        <v>0</v>
      </c>
      <c r="J140" s="755">
        <v>4</v>
      </c>
      <c r="K140" s="755">
        <v>27</v>
      </c>
      <c r="L140" s="747">
        <v>0</v>
      </c>
      <c r="M140" s="747">
        <v>4</v>
      </c>
      <c r="N140" s="747">
        <v>5</v>
      </c>
      <c r="O140" s="747">
        <v>2</v>
      </c>
      <c r="P140" s="755">
        <v>6</v>
      </c>
      <c r="Q140" s="755">
        <v>10</v>
      </c>
      <c r="S140" s="754"/>
      <c r="T140" s="92"/>
      <c r="U140" s="754"/>
      <c r="V140" s="754"/>
      <c r="W140" s="754"/>
    </row>
    <row r="141" spans="1:24" s="6" customFormat="1" ht="24" customHeight="1" x14ac:dyDescent="0.15">
      <c r="A141" s="12" t="s">
        <v>27</v>
      </c>
      <c r="B141" s="753">
        <v>5</v>
      </c>
      <c r="C141" s="752">
        <v>0</v>
      </c>
      <c r="D141" s="752">
        <v>0</v>
      </c>
      <c r="E141" s="752">
        <v>1</v>
      </c>
      <c r="F141" s="752">
        <v>0</v>
      </c>
      <c r="G141" s="752">
        <v>0</v>
      </c>
      <c r="H141" s="752">
        <v>0</v>
      </c>
      <c r="I141" s="752">
        <v>2</v>
      </c>
      <c r="J141" s="751">
        <v>2</v>
      </c>
      <c r="K141" s="751">
        <v>5</v>
      </c>
      <c r="L141" s="752">
        <v>1</v>
      </c>
      <c r="M141" s="752">
        <v>1</v>
      </c>
      <c r="N141" s="752">
        <v>2</v>
      </c>
      <c r="O141" s="752">
        <v>0</v>
      </c>
      <c r="P141" s="751">
        <v>0</v>
      </c>
      <c r="Q141" s="751">
        <v>1</v>
      </c>
      <c r="S141" s="747"/>
      <c r="T141" s="747"/>
      <c r="U141" s="747"/>
      <c r="V141" s="747"/>
      <c r="W141" s="747"/>
    </row>
    <row r="142" spans="1:24" ht="24" customHeight="1" x14ac:dyDescent="0.15">
      <c r="A142" s="9" t="s">
        <v>26</v>
      </c>
      <c r="B142" s="750">
        <v>4</v>
      </c>
      <c r="C142" s="749">
        <v>0</v>
      </c>
      <c r="D142" s="749">
        <v>1</v>
      </c>
      <c r="E142" s="749">
        <v>0</v>
      </c>
      <c r="F142" s="749">
        <v>0</v>
      </c>
      <c r="G142" s="749">
        <v>0</v>
      </c>
      <c r="H142" s="749">
        <v>1</v>
      </c>
      <c r="I142" s="749">
        <v>0</v>
      </c>
      <c r="J142" s="748">
        <v>2</v>
      </c>
      <c r="K142" s="748">
        <v>4</v>
      </c>
      <c r="L142" s="749">
        <v>0</v>
      </c>
      <c r="M142" s="749">
        <v>0</v>
      </c>
      <c r="N142" s="749">
        <v>2</v>
      </c>
      <c r="O142" s="749">
        <v>0</v>
      </c>
      <c r="P142" s="748">
        <v>2</v>
      </c>
      <c r="Q142" s="748">
        <v>0</v>
      </c>
      <c r="S142" s="747"/>
      <c r="T142" s="747"/>
      <c r="U142" s="747"/>
      <c r="V142" s="747"/>
      <c r="W142" s="747"/>
      <c r="X142" s="6"/>
    </row>
    <row r="143" spans="1:24" s="326" customFormat="1" ht="20.100000000000001" customHeight="1" x14ac:dyDescent="0.15">
      <c r="A143" s="337" t="s">
        <v>108</v>
      </c>
      <c r="B143" s="337"/>
      <c r="S143" s="318"/>
      <c r="T143" s="318"/>
      <c r="U143" s="318"/>
      <c r="V143" s="318"/>
      <c r="W143" s="318"/>
      <c r="X143" s="318"/>
    </row>
    <row r="144" spans="1:24" ht="17.25" customHeight="1" x14ac:dyDescent="0.15">
      <c r="A144" s="82" t="s">
        <v>662</v>
      </c>
      <c r="B144" s="62"/>
      <c r="C144" s="296"/>
      <c r="D144" s="296"/>
      <c r="E144" s="296"/>
      <c r="F144" s="296"/>
      <c r="G144" s="296"/>
      <c r="H144" s="296"/>
      <c r="I144" s="296"/>
      <c r="J144" s="296"/>
      <c r="K144" s="62"/>
      <c r="L144" s="296"/>
      <c r="M144" s="296"/>
      <c r="N144" s="296"/>
      <c r="O144" s="296"/>
    </row>
    <row r="147" spans="1:24" ht="28.5" customHeight="1" x14ac:dyDescent="0.15">
      <c r="A147" s="373" t="s">
        <v>661</v>
      </c>
      <c r="C147" s="305"/>
      <c r="D147" s="305"/>
      <c r="E147" s="305"/>
      <c r="H147" s="82" t="s">
        <v>17</v>
      </c>
      <c r="I147" s="82"/>
    </row>
    <row r="148" spans="1:24" ht="5.25" customHeight="1" x14ac:dyDescent="0.15"/>
    <row r="149" spans="1:24" ht="20.100000000000001" customHeight="1" x14ac:dyDescent="0.15">
      <c r="A149" s="82" t="s">
        <v>616</v>
      </c>
      <c r="N149" s="82" t="s">
        <v>17</v>
      </c>
    </row>
    <row r="150" spans="1:24" ht="20.100000000000001" customHeight="1" x14ac:dyDescent="0.15">
      <c r="A150" s="164" t="s">
        <v>61</v>
      </c>
      <c r="B150" s="79" t="s">
        <v>660</v>
      </c>
      <c r="C150" s="117"/>
      <c r="D150" s="117"/>
      <c r="E150" s="117"/>
      <c r="F150" s="116"/>
      <c r="G150" s="43" t="s">
        <v>659</v>
      </c>
      <c r="H150" s="746"/>
      <c r="I150" s="746"/>
      <c r="J150" s="746"/>
      <c r="K150" s="746"/>
      <c r="L150" s="746"/>
      <c r="M150" s="746"/>
      <c r="N150" s="746"/>
      <c r="O150" s="746"/>
      <c r="P150" s="746"/>
      <c r="Q150" s="746"/>
    </row>
    <row r="151" spans="1:24" ht="20.100000000000001" customHeight="1" x14ac:dyDescent="0.15">
      <c r="A151" s="189"/>
      <c r="B151" s="745"/>
      <c r="C151" s="113" t="s">
        <v>658</v>
      </c>
      <c r="D151" s="113" t="s">
        <v>657</v>
      </c>
      <c r="E151" s="113" t="s">
        <v>656</v>
      </c>
      <c r="F151" s="113" t="s">
        <v>655</v>
      </c>
      <c r="G151" s="744"/>
      <c r="H151" s="113" t="s">
        <v>654</v>
      </c>
      <c r="I151" s="113" t="s">
        <v>653</v>
      </c>
      <c r="J151" s="113" t="s">
        <v>652</v>
      </c>
      <c r="K151" s="743"/>
      <c r="L151" s="34"/>
      <c r="M151" s="113" t="s">
        <v>651</v>
      </c>
      <c r="N151" s="113" t="s">
        <v>650</v>
      </c>
      <c r="O151" s="113" t="s">
        <v>649</v>
      </c>
      <c r="P151" s="43" t="s">
        <v>648</v>
      </c>
      <c r="Q151" s="388" t="s">
        <v>647</v>
      </c>
    </row>
    <row r="152" spans="1:24" s="740" customFormat="1" ht="30.75" customHeight="1" x14ac:dyDescent="0.15">
      <c r="A152" s="356"/>
      <c r="B152" s="36"/>
      <c r="C152" s="107"/>
      <c r="D152" s="107"/>
      <c r="E152" s="107"/>
      <c r="F152" s="107"/>
      <c r="G152" s="742"/>
      <c r="H152" s="107"/>
      <c r="I152" s="107"/>
      <c r="J152" s="107"/>
      <c r="K152" s="36" t="s">
        <v>646</v>
      </c>
      <c r="L152" s="110" t="s">
        <v>645</v>
      </c>
      <c r="M152" s="107"/>
      <c r="N152" s="107"/>
      <c r="O152" s="107"/>
      <c r="P152" s="695"/>
      <c r="Q152" s="741"/>
    </row>
    <row r="153" spans="1:24" s="6" customFormat="1" ht="24.75" customHeight="1" x14ac:dyDescent="0.15">
      <c r="A153" s="12" t="s">
        <v>31</v>
      </c>
      <c r="B153" s="738">
        <v>33</v>
      </c>
      <c r="C153" s="738">
        <v>3</v>
      </c>
      <c r="D153" s="738">
        <v>3</v>
      </c>
      <c r="E153" s="738">
        <v>8</v>
      </c>
      <c r="F153" s="738">
        <v>19</v>
      </c>
      <c r="G153" s="738">
        <v>584</v>
      </c>
      <c r="H153" s="738">
        <v>196</v>
      </c>
      <c r="I153" s="738">
        <v>0</v>
      </c>
      <c r="J153" s="738">
        <v>0</v>
      </c>
      <c r="K153" s="738">
        <v>35</v>
      </c>
      <c r="L153" s="738">
        <v>5</v>
      </c>
      <c r="M153" s="738">
        <v>4</v>
      </c>
      <c r="N153" s="738">
        <v>0</v>
      </c>
      <c r="O153" s="738">
        <v>336</v>
      </c>
      <c r="P153" s="738">
        <v>0</v>
      </c>
      <c r="Q153" s="738">
        <v>13</v>
      </c>
    </row>
    <row r="154" spans="1:24" s="6" customFormat="1" ht="24.75" customHeight="1" x14ac:dyDescent="0.15">
      <c r="A154" s="12" t="s">
        <v>30</v>
      </c>
      <c r="B154" s="739">
        <v>30</v>
      </c>
      <c r="C154" s="738">
        <v>3</v>
      </c>
      <c r="D154" s="738">
        <v>3</v>
      </c>
      <c r="E154" s="738">
        <v>1</v>
      </c>
      <c r="F154" s="738">
        <v>23</v>
      </c>
      <c r="G154" s="738">
        <v>619</v>
      </c>
      <c r="H154" s="738">
        <v>192</v>
      </c>
      <c r="I154" s="738">
        <v>0</v>
      </c>
      <c r="J154" s="738">
        <v>0</v>
      </c>
      <c r="K154" s="738">
        <v>39</v>
      </c>
      <c r="L154" s="738">
        <v>5</v>
      </c>
      <c r="M154" s="738">
        <v>4</v>
      </c>
      <c r="N154" s="738">
        <v>0</v>
      </c>
      <c r="O154" s="738">
        <v>370</v>
      </c>
      <c r="P154" s="738">
        <v>0</v>
      </c>
      <c r="Q154" s="738">
        <v>14</v>
      </c>
    </row>
    <row r="155" spans="1:24" s="6" customFormat="1" ht="24.75" customHeight="1" x14ac:dyDescent="0.15">
      <c r="A155" s="12" t="s">
        <v>29</v>
      </c>
      <c r="B155" s="739">
        <v>30</v>
      </c>
      <c r="C155" s="738">
        <v>2</v>
      </c>
      <c r="D155" s="738">
        <v>2</v>
      </c>
      <c r="E155" s="738">
        <v>3</v>
      </c>
      <c r="F155" s="738">
        <v>23</v>
      </c>
      <c r="G155" s="738">
        <v>618</v>
      </c>
      <c r="H155" s="738">
        <v>187</v>
      </c>
      <c r="I155" s="738">
        <v>1</v>
      </c>
      <c r="J155" s="738">
        <v>0</v>
      </c>
      <c r="K155" s="738">
        <v>43</v>
      </c>
      <c r="L155" s="738">
        <v>5</v>
      </c>
      <c r="M155" s="738">
        <v>2</v>
      </c>
      <c r="N155" s="738">
        <v>0</v>
      </c>
      <c r="O155" s="738">
        <v>369</v>
      </c>
      <c r="P155" s="738">
        <v>0</v>
      </c>
      <c r="Q155" s="738">
        <v>16</v>
      </c>
    </row>
    <row r="156" spans="1:24" s="6" customFormat="1" ht="24.75" customHeight="1" x14ac:dyDescent="0.15">
      <c r="A156" s="12" t="s">
        <v>28</v>
      </c>
      <c r="B156" s="737">
        <v>43</v>
      </c>
      <c r="C156" s="736">
        <v>3</v>
      </c>
      <c r="D156" s="736">
        <v>2</v>
      </c>
      <c r="E156" s="736">
        <v>4</v>
      </c>
      <c r="F156" s="736">
        <v>34</v>
      </c>
      <c r="G156" s="736">
        <v>745</v>
      </c>
      <c r="H156" s="735">
        <v>188</v>
      </c>
      <c r="I156" s="735">
        <v>1</v>
      </c>
      <c r="J156" s="735">
        <v>0</v>
      </c>
      <c r="K156" s="735">
        <v>43</v>
      </c>
      <c r="L156" s="735">
        <v>5</v>
      </c>
      <c r="M156" s="735">
        <v>1</v>
      </c>
      <c r="N156" s="735">
        <v>0</v>
      </c>
      <c r="O156" s="735">
        <v>489</v>
      </c>
      <c r="P156" s="735">
        <v>0</v>
      </c>
      <c r="Q156" s="734">
        <v>18</v>
      </c>
    </row>
    <row r="157" spans="1:24" s="6" customFormat="1" ht="24.75" customHeight="1" x14ac:dyDescent="0.15">
      <c r="A157" s="12" t="s">
        <v>27</v>
      </c>
      <c r="B157" s="487">
        <v>47</v>
      </c>
      <c r="C157" s="383">
        <v>3</v>
      </c>
      <c r="D157" s="383">
        <v>2</v>
      </c>
      <c r="E157" s="383">
        <v>8</v>
      </c>
      <c r="F157" s="383">
        <v>34</v>
      </c>
      <c r="G157" s="383">
        <v>794</v>
      </c>
      <c r="H157" s="382">
        <v>191</v>
      </c>
      <c r="I157" s="382">
        <v>3</v>
      </c>
      <c r="J157" s="382">
        <v>0</v>
      </c>
      <c r="K157" s="382">
        <v>41</v>
      </c>
      <c r="L157" s="382">
        <v>7</v>
      </c>
      <c r="M157" s="382">
        <v>1</v>
      </c>
      <c r="N157" s="382">
        <v>0</v>
      </c>
      <c r="O157" s="382">
        <v>532</v>
      </c>
      <c r="P157" s="382">
        <v>0</v>
      </c>
      <c r="Q157" s="733">
        <v>19</v>
      </c>
    </row>
    <row r="158" spans="1:24" s="6" customFormat="1" ht="24.75" customHeight="1" x14ac:dyDescent="0.15">
      <c r="A158" s="9" t="s">
        <v>26</v>
      </c>
      <c r="B158" s="732">
        <v>50</v>
      </c>
      <c r="C158" s="392">
        <v>1</v>
      </c>
      <c r="D158" s="392">
        <v>2</v>
      </c>
      <c r="E158" s="392">
        <v>9</v>
      </c>
      <c r="F158" s="392">
        <v>38</v>
      </c>
      <c r="G158" s="392">
        <v>787</v>
      </c>
      <c r="H158" s="393">
        <v>194</v>
      </c>
      <c r="I158" s="393">
        <v>4</v>
      </c>
      <c r="J158" s="393">
        <v>0</v>
      </c>
      <c r="K158" s="393">
        <v>44</v>
      </c>
      <c r="L158" s="393">
        <v>7</v>
      </c>
      <c r="M158" s="393">
        <v>1</v>
      </c>
      <c r="N158" s="393">
        <v>0</v>
      </c>
      <c r="O158" s="393">
        <v>521</v>
      </c>
      <c r="P158" s="393">
        <v>0</v>
      </c>
      <c r="Q158" s="731">
        <v>23</v>
      </c>
    </row>
    <row r="159" spans="1:24" s="377" customFormat="1" ht="15" customHeight="1" x14ac:dyDescent="0.15">
      <c r="A159" s="730"/>
      <c r="B159" s="233">
        <f>SUM(B160:B182)</f>
        <v>50</v>
      </c>
      <c r="C159" s="233">
        <f>SUM(C160:C182)</f>
        <v>1</v>
      </c>
      <c r="D159" s="233">
        <f>SUM(D160:D182)</f>
        <v>2</v>
      </c>
      <c r="E159" s="233">
        <f>SUM(E160:E182)</f>
        <v>9</v>
      </c>
      <c r="F159" s="233">
        <f>SUM(F160:F182)</f>
        <v>38</v>
      </c>
      <c r="G159" s="233">
        <f>SUM(G160:G182)</f>
        <v>787</v>
      </c>
      <c r="H159" s="233">
        <f>SUM(H160:H182)</f>
        <v>194</v>
      </c>
      <c r="I159" s="233">
        <f>SUM(I160:I182)</f>
        <v>4</v>
      </c>
      <c r="J159" s="233">
        <f>SUM(J160:J182)</f>
        <v>0</v>
      </c>
      <c r="K159" s="233">
        <f>SUM(K160:K182)</f>
        <v>44</v>
      </c>
      <c r="L159" s="233">
        <f>SUM(L160:L182)</f>
        <v>7</v>
      </c>
      <c r="M159" s="233">
        <f>SUM(M160:M182)</f>
        <v>1</v>
      </c>
      <c r="N159" s="233">
        <f>SUM(N160:N182)</f>
        <v>0</v>
      </c>
      <c r="O159" s="233">
        <f>SUM(O160:O182)</f>
        <v>521</v>
      </c>
      <c r="P159" s="233">
        <f>SUM(P160:P182)</f>
        <v>0</v>
      </c>
      <c r="Q159" s="233">
        <f>SUM(Q160:Q182)</f>
        <v>23</v>
      </c>
      <c r="R159" s="729"/>
      <c r="S159" s="729"/>
      <c r="T159" s="729"/>
      <c r="U159" s="729"/>
    </row>
    <row r="160" spans="1:24" ht="18" customHeight="1" x14ac:dyDescent="0.15">
      <c r="A160" s="12" t="s">
        <v>25</v>
      </c>
      <c r="B160" s="728">
        <f>C160+D160+E160+F160</f>
        <v>0</v>
      </c>
      <c r="C160" s="728">
        <v>0</v>
      </c>
      <c r="D160" s="728">
        <v>0</v>
      </c>
      <c r="E160" s="728">
        <v>0</v>
      </c>
      <c r="F160" s="728">
        <v>0</v>
      </c>
      <c r="G160" s="728">
        <f>H160+I160+J160+K160+M160+N160+O160+P160+Q160</f>
        <v>21</v>
      </c>
      <c r="H160" s="728">
        <v>7</v>
      </c>
      <c r="I160" s="728">
        <v>0</v>
      </c>
      <c r="J160" s="728"/>
      <c r="K160" s="728">
        <v>2</v>
      </c>
      <c r="L160" s="728">
        <v>0</v>
      </c>
      <c r="M160" s="728">
        <v>0</v>
      </c>
      <c r="N160" s="728"/>
      <c r="O160" s="728">
        <v>11</v>
      </c>
      <c r="P160" s="728"/>
      <c r="Q160" s="728">
        <v>1</v>
      </c>
      <c r="U160" s="728"/>
      <c r="W160" s="594"/>
      <c r="X160" s="594"/>
    </row>
    <row r="161" spans="1:38" ht="18" customHeight="1" x14ac:dyDescent="0.15">
      <c r="A161" s="12" t="s">
        <v>24</v>
      </c>
      <c r="B161" s="728">
        <f>C161+D161+E161+F161</f>
        <v>3</v>
      </c>
      <c r="C161" s="728">
        <v>0</v>
      </c>
      <c r="D161" s="728">
        <v>0</v>
      </c>
      <c r="E161" s="728">
        <v>1</v>
      </c>
      <c r="F161" s="728">
        <v>2</v>
      </c>
      <c r="G161" s="728">
        <f>H161+I161+J161+K161+M161+N161+O161+P161+Q161</f>
        <v>59</v>
      </c>
      <c r="H161" s="728">
        <v>13</v>
      </c>
      <c r="I161" s="728">
        <v>1</v>
      </c>
      <c r="J161" s="728"/>
      <c r="K161" s="728">
        <v>3</v>
      </c>
      <c r="L161" s="728">
        <v>0</v>
      </c>
      <c r="M161" s="728">
        <v>0</v>
      </c>
      <c r="N161" s="728"/>
      <c r="O161" s="728">
        <v>41</v>
      </c>
      <c r="P161" s="728"/>
      <c r="Q161" s="728">
        <v>1</v>
      </c>
      <c r="U161" s="728"/>
      <c r="W161" s="594"/>
      <c r="X161" s="594"/>
    </row>
    <row r="162" spans="1:38" ht="18" customHeight="1" x14ac:dyDescent="0.15">
      <c r="A162" s="12" t="s">
        <v>23</v>
      </c>
      <c r="B162" s="728">
        <f>C162+D162+E162+F162</f>
        <v>5</v>
      </c>
      <c r="C162" s="728">
        <v>0</v>
      </c>
      <c r="D162" s="728">
        <v>0</v>
      </c>
      <c r="E162" s="728">
        <v>1</v>
      </c>
      <c r="F162" s="728">
        <v>4</v>
      </c>
      <c r="G162" s="728">
        <f>H162+I162+J162+K162+M162+N162+O162+P162+Q162</f>
        <v>13</v>
      </c>
      <c r="H162" s="728">
        <v>1</v>
      </c>
      <c r="I162" s="728">
        <v>0</v>
      </c>
      <c r="J162" s="728"/>
      <c r="K162" s="728">
        <v>1</v>
      </c>
      <c r="L162" s="728">
        <v>0</v>
      </c>
      <c r="M162" s="728">
        <v>0</v>
      </c>
      <c r="N162" s="728"/>
      <c r="O162" s="728">
        <v>10</v>
      </c>
      <c r="P162" s="728"/>
      <c r="Q162" s="728">
        <v>1</v>
      </c>
      <c r="U162" s="728"/>
      <c r="W162" s="594"/>
      <c r="X162" s="594"/>
    </row>
    <row r="163" spans="1:38" ht="18" customHeight="1" x14ac:dyDescent="0.15">
      <c r="A163" s="12" t="s">
        <v>22</v>
      </c>
      <c r="B163" s="728">
        <f>C163+D163+E163+F163</f>
        <v>1</v>
      </c>
      <c r="C163" s="728">
        <v>0</v>
      </c>
      <c r="D163" s="728">
        <v>1</v>
      </c>
      <c r="E163" s="728">
        <v>0</v>
      </c>
      <c r="F163" s="728">
        <v>0</v>
      </c>
      <c r="G163" s="728">
        <f>H163+I163+J163+K163+M163+N163+O163+P163+Q163</f>
        <v>27</v>
      </c>
      <c r="H163" s="728">
        <v>8</v>
      </c>
      <c r="I163" s="728">
        <v>0</v>
      </c>
      <c r="J163" s="728"/>
      <c r="K163" s="728">
        <v>1</v>
      </c>
      <c r="L163" s="728">
        <v>0</v>
      </c>
      <c r="M163" s="728">
        <v>0</v>
      </c>
      <c r="N163" s="728"/>
      <c r="O163" s="728">
        <v>18</v>
      </c>
      <c r="P163" s="728"/>
      <c r="Q163" s="728">
        <v>0</v>
      </c>
      <c r="U163" s="728"/>
      <c r="W163" s="594"/>
      <c r="X163" s="594"/>
    </row>
    <row r="164" spans="1:38" ht="18" customHeight="1" x14ac:dyDescent="0.15">
      <c r="A164" s="12" t="s">
        <v>21</v>
      </c>
      <c r="B164" s="728">
        <f>C164+D164+E164+F164</f>
        <v>4</v>
      </c>
      <c r="C164" s="728">
        <v>0</v>
      </c>
      <c r="D164" s="728">
        <v>0</v>
      </c>
      <c r="E164" s="728">
        <v>0</v>
      </c>
      <c r="F164" s="728">
        <v>4</v>
      </c>
      <c r="G164" s="728">
        <f>H164+I164+J164+K164+M164+N164+O164+P164+Q164</f>
        <v>30</v>
      </c>
      <c r="H164" s="728">
        <v>4</v>
      </c>
      <c r="I164" s="728">
        <v>0</v>
      </c>
      <c r="J164" s="728"/>
      <c r="K164" s="728">
        <v>0</v>
      </c>
      <c r="L164" s="728">
        <v>0</v>
      </c>
      <c r="M164" s="728">
        <v>0</v>
      </c>
      <c r="N164" s="728"/>
      <c r="O164" s="728">
        <v>25</v>
      </c>
      <c r="P164" s="728"/>
      <c r="Q164" s="728">
        <v>1</v>
      </c>
      <c r="U164" s="728"/>
      <c r="W164" s="594"/>
      <c r="X164" s="594"/>
    </row>
    <row r="165" spans="1:38" ht="18" customHeight="1" x14ac:dyDescent="0.15">
      <c r="A165" s="12" t="s">
        <v>20</v>
      </c>
      <c r="B165" s="728">
        <f>C165+D165+E165+F165</f>
        <v>12</v>
      </c>
      <c r="C165" s="728">
        <v>1</v>
      </c>
      <c r="D165" s="728">
        <v>0</v>
      </c>
      <c r="E165" s="728">
        <v>1</v>
      </c>
      <c r="F165" s="728">
        <v>10</v>
      </c>
      <c r="G165" s="728">
        <f>H165+I165+J165+K165+M165+N165+O165+P165+Q165</f>
        <v>38</v>
      </c>
      <c r="H165" s="728">
        <v>18</v>
      </c>
      <c r="I165" s="728">
        <v>0</v>
      </c>
      <c r="J165" s="728"/>
      <c r="K165" s="728">
        <v>5</v>
      </c>
      <c r="L165" s="728">
        <v>3</v>
      </c>
      <c r="M165" s="728">
        <v>1</v>
      </c>
      <c r="N165" s="728"/>
      <c r="O165" s="728">
        <v>14</v>
      </c>
      <c r="P165" s="728"/>
      <c r="Q165" s="728">
        <v>0</v>
      </c>
      <c r="U165" s="728"/>
      <c r="W165" s="594"/>
      <c r="X165" s="594"/>
    </row>
    <row r="166" spans="1:38" ht="18" customHeight="1" x14ac:dyDescent="0.15">
      <c r="A166" s="12" t="s">
        <v>19</v>
      </c>
      <c r="B166" s="728">
        <f>C166+D166+E166+F166</f>
        <v>0</v>
      </c>
      <c r="C166" s="728">
        <v>0</v>
      </c>
      <c r="D166" s="728">
        <v>0</v>
      </c>
      <c r="E166" s="728">
        <v>0</v>
      </c>
      <c r="F166" s="728">
        <v>0</v>
      </c>
      <c r="G166" s="728">
        <f>H166+I166+J166+K166+M166+N166+O166+P166+Q166</f>
        <v>23</v>
      </c>
      <c r="H166" s="728">
        <v>5</v>
      </c>
      <c r="I166" s="728">
        <v>0</v>
      </c>
      <c r="J166" s="728"/>
      <c r="K166" s="728">
        <v>2</v>
      </c>
      <c r="L166" s="728">
        <v>1</v>
      </c>
      <c r="M166" s="728">
        <v>0</v>
      </c>
      <c r="N166" s="728"/>
      <c r="O166" s="728">
        <v>14</v>
      </c>
      <c r="P166" s="728"/>
      <c r="Q166" s="728">
        <v>2</v>
      </c>
      <c r="U166" s="728"/>
      <c r="W166" s="594"/>
      <c r="X166" s="594"/>
    </row>
    <row r="167" spans="1:38" ht="18" customHeight="1" x14ac:dyDescent="0.15">
      <c r="A167" s="12" t="s">
        <v>18</v>
      </c>
      <c r="B167" s="728">
        <f>C167+D167+E167+F167</f>
        <v>1</v>
      </c>
      <c r="C167" s="728">
        <v>0</v>
      </c>
      <c r="D167" s="728">
        <v>0</v>
      </c>
      <c r="E167" s="728">
        <v>0</v>
      </c>
      <c r="F167" s="728">
        <v>1</v>
      </c>
      <c r="G167" s="728">
        <f>H167+I167+J167+K167+M167+N167+O167+P167+Q167</f>
        <v>85</v>
      </c>
      <c r="H167" s="728">
        <v>3</v>
      </c>
      <c r="I167" s="728">
        <v>0</v>
      </c>
      <c r="J167" s="728"/>
      <c r="K167" s="728">
        <v>5</v>
      </c>
      <c r="L167" s="728">
        <v>0</v>
      </c>
      <c r="M167" s="728">
        <v>0</v>
      </c>
      <c r="N167" s="728"/>
      <c r="O167" s="728">
        <v>76</v>
      </c>
      <c r="P167" s="728"/>
      <c r="Q167" s="728">
        <v>1</v>
      </c>
      <c r="U167" s="728"/>
      <c r="W167" s="594"/>
      <c r="X167" s="594"/>
      <c r="AL167" s="1" t="s">
        <v>17</v>
      </c>
    </row>
    <row r="168" spans="1:38" ht="18" customHeight="1" x14ac:dyDescent="0.15">
      <c r="A168" s="12" t="s">
        <v>16</v>
      </c>
      <c r="B168" s="728">
        <f>C168+D168+E168+F168</f>
        <v>4</v>
      </c>
      <c r="C168" s="728">
        <v>0</v>
      </c>
      <c r="D168" s="728">
        <v>0</v>
      </c>
      <c r="E168" s="728">
        <v>0</v>
      </c>
      <c r="F168" s="728">
        <v>4</v>
      </c>
      <c r="G168" s="728">
        <f>H168+I168+J168+K168+M168+N168+O168+P168+Q168</f>
        <v>28</v>
      </c>
      <c r="H168" s="728">
        <v>11</v>
      </c>
      <c r="I168" s="728">
        <v>1</v>
      </c>
      <c r="J168" s="728"/>
      <c r="K168" s="728">
        <v>0</v>
      </c>
      <c r="L168" s="728">
        <v>0</v>
      </c>
      <c r="M168" s="728">
        <v>0</v>
      </c>
      <c r="N168" s="728"/>
      <c r="O168" s="728">
        <v>15</v>
      </c>
      <c r="P168" s="728"/>
      <c r="Q168" s="728">
        <v>1</v>
      </c>
      <c r="U168" s="728"/>
      <c r="W168" s="594"/>
      <c r="X168" s="594"/>
    </row>
    <row r="169" spans="1:38" ht="18" customHeight="1" x14ac:dyDescent="0.15">
      <c r="A169" s="12" t="s">
        <v>15</v>
      </c>
      <c r="B169" s="728">
        <f>C169+D169+E169+F169</f>
        <v>0</v>
      </c>
      <c r="C169" s="728">
        <v>0</v>
      </c>
      <c r="D169" s="728">
        <v>0</v>
      </c>
      <c r="E169" s="728">
        <v>0</v>
      </c>
      <c r="F169" s="728">
        <v>0</v>
      </c>
      <c r="G169" s="728">
        <f>H169+I169+J169+K169+M169+N169+O169+P169+Q169</f>
        <v>11</v>
      </c>
      <c r="H169" s="728">
        <v>1</v>
      </c>
      <c r="I169" s="728">
        <v>0</v>
      </c>
      <c r="J169" s="728"/>
      <c r="K169" s="728">
        <v>0</v>
      </c>
      <c r="L169" s="728">
        <v>0</v>
      </c>
      <c r="M169" s="728">
        <v>0</v>
      </c>
      <c r="N169" s="728"/>
      <c r="O169" s="728">
        <v>10</v>
      </c>
      <c r="P169" s="728"/>
      <c r="Q169" s="728">
        <v>0</v>
      </c>
      <c r="U169" s="728"/>
      <c r="W169" s="594"/>
      <c r="X169" s="594"/>
    </row>
    <row r="170" spans="1:38" ht="18" customHeight="1" x14ac:dyDescent="0.15">
      <c r="A170" s="12" t="s">
        <v>14</v>
      </c>
      <c r="B170" s="728">
        <f>C170+D170+E170+F170</f>
        <v>5</v>
      </c>
      <c r="C170" s="728">
        <v>0</v>
      </c>
      <c r="D170" s="728">
        <v>0</v>
      </c>
      <c r="E170" s="728">
        <v>2</v>
      </c>
      <c r="F170" s="728">
        <v>3</v>
      </c>
      <c r="G170" s="728">
        <f>H170+I170+J170+K170+M170+N170+O170+P170+Q170</f>
        <v>19</v>
      </c>
      <c r="H170" s="728">
        <v>5</v>
      </c>
      <c r="I170" s="728">
        <v>0</v>
      </c>
      <c r="J170" s="728"/>
      <c r="K170" s="728">
        <v>0</v>
      </c>
      <c r="L170" s="728">
        <v>0</v>
      </c>
      <c r="M170" s="728">
        <v>0</v>
      </c>
      <c r="N170" s="728"/>
      <c r="O170" s="728">
        <v>14</v>
      </c>
      <c r="P170" s="728"/>
      <c r="Q170" s="728">
        <v>0</v>
      </c>
      <c r="U170" s="728"/>
      <c r="W170" s="594"/>
      <c r="X170" s="594"/>
    </row>
    <row r="171" spans="1:38" ht="18" customHeight="1" x14ac:dyDescent="0.15">
      <c r="A171" s="12" t="s">
        <v>13</v>
      </c>
      <c r="B171" s="728">
        <f>C171+D171+E171+F171</f>
        <v>0</v>
      </c>
      <c r="C171" s="728">
        <v>0</v>
      </c>
      <c r="D171" s="728">
        <v>0</v>
      </c>
      <c r="E171" s="728">
        <v>0</v>
      </c>
      <c r="F171" s="728">
        <v>0</v>
      </c>
      <c r="G171" s="728">
        <f>H171+I171+J171+K171+M171+N171+O171+P171+Q171</f>
        <v>22</v>
      </c>
      <c r="H171" s="728">
        <v>8</v>
      </c>
      <c r="I171" s="728">
        <v>0</v>
      </c>
      <c r="J171" s="728"/>
      <c r="K171" s="728">
        <v>3</v>
      </c>
      <c r="L171" s="728">
        <v>0</v>
      </c>
      <c r="M171" s="728">
        <v>0</v>
      </c>
      <c r="N171" s="728"/>
      <c r="O171" s="728">
        <v>11</v>
      </c>
      <c r="P171" s="728"/>
      <c r="Q171" s="728">
        <v>0</v>
      </c>
      <c r="U171" s="728"/>
      <c r="W171" s="594"/>
      <c r="X171" s="594"/>
    </row>
    <row r="172" spans="1:38" ht="18" customHeight="1" x14ac:dyDescent="0.15">
      <c r="A172" s="12" t="s">
        <v>64</v>
      </c>
      <c r="B172" s="728">
        <f>C172+D172+E172+F172</f>
        <v>0</v>
      </c>
      <c r="C172" s="728">
        <v>0</v>
      </c>
      <c r="D172" s="728">
        <v>0</v>
      </c>
      <c r="E172" s="728">
        <v>0</v>
      </c>
      <c r="F172" s="728">
        <v>0</v>
      </c>
      <c r="G172" s="728">
        <f>H172+I172+J172+K172+M172+N172+O172+P172+Q172</f>
        <v>27</v>
      </c>
      <c r="H172" s="728">
        <v>10</v>
      </c>
      <c r="I172" s="728">
        <v>0</v>
      </c>
      <c r="J172" s="728"/>
      <c r="K172" s="728">
        <v>3</v>
      </c>
      <c r="L172" s="728">
        <v>1</v>
      </c>
      <c r="M172" s="728">
        <v>0</v>
      </c>
      <c r="N172" s="728"/>
      <c r="O172" s="728">
        <v>13</v>
      </c>
      <c r="P172" s="728"/>
      <c r="Q172" s="728">
        <v>1</v>
      </c>
      <c r="U172" s="728"/>
      <c r="W172" s="594"/>
      <c r="X172" s="594"/>
    </row>
    <row r="173" spans="1:38" ht="18" customHeight="1" x14ac:dyDescent="0.15">
      <c r="A173" s="12" t="s">
        <v>11</v>
      </c>
      <c r="B173" s="728">
        <f>C173+D173+E173+F173</f>
        <v>3</v>
      </c>
      <c r="C173" s="728">
        <v>0</v>
      </c>
      <c r="D173" s="728">
        <v>0</v>
      </c>
      <c r="E173" s="728">
        <v>0</v>
      </c>
      <c r="F173" s="728">
        <v>3</v>
      </c>
      <c r="G173" s="728">
        <f>H173+I173+J173+K173+M173+N173+O173+P173+Q173</f>
        <v>10</v>
      </c>
      <c r="H173" s="728">
        <v>3</v>
      </c>
      <c r="I173" s="728">
        <v>0</v>
      </c>
      <c r="J173" s="728"/>
      <c r="K173" s="728">
        <v>0</v>
      </c>
      <c r="L173" s="728">
        <v>0</v>
      </c>
      <c r="M173" s="728">
        <v>0</v>
      </c>
      <c r="N173" s="728"/>
      <c r="O173" s="728">
        <v>7</v>
      </c>
      <c r="P173" s="728"/>
      <c r="Q173" s="728">
        <v>0</v>
      </c>
      <c r="U173" s="728"/>
      <c r="W173" s="594"/>
      <c r="X173" s="594"/>
    </row>
    <row r="174" spans="1:38" ht="18" customHeight="1" x14ac:dyDescent="0.15">
      <c r="A174" s="12" t="s">
        <v>10</v>
      </c>
      <c r="B174" s="728">
        <f>C174+D174+E174+F174</f>
        <v>1</v>
      </c>
      <c r="C174" s="728">
        <v>0</v>
      </c>
      <c r="D174" s="728">
        <v>0</v>
      </c>
      <c r="E174" s="728">
        <v>0</v>
      </c>
      <c r="F174" s="728">
        <v>1</v>
      </c>
      <c r="G174" s="728">
        <f>H174+I174+J174+K174+M174+N174+O174+P174+Q174</f>
        <v>85</v>
      </c>
      <c r="H174" s="728">
        <v>7</v>
      </c>
      <c r="I174" s="728">
        <v>0</v>
      </c>
      <c r="J174" s="728"/>
      <c r="K174" s="728">
        <v>7</v>
      </c>
      <c r="L174" s="728">
        <v>1</v>
      </c>
      <c r="M174" s="728">
        <v>0</v>
      </c>
      <c r="N174" s="728"/>
      <c r="O174" s="728">
        <v>66</v>
      </c>
      <c r="P174" s="728"/>
      <c r="Q174" s="728">
        <v>5</v>
      </c>
      <c r="U174" s="728"/>
      <c r="W174" s="594"/>
      <c r="X174" s="594"/>
    </row>
    <row r="175" spans="1:38" ht="18" customHeight="1" x14ac:dyDescent="0.15">
      <c r="A175" s="12" t="s">
        <v>9</v>
      </c>
      <c r="B175" s="728">
        <f>C175+D175+E175+F175</f>
        <v>0</v>
      </c>
      <c r="C175" s="728">
        <v>0</v>
      </c>
      <c r="D175" s="728">
        <v>0</v>
      </c>
      <c r="E175" s="728">
        <v>0</v>
      </c>
      <c r="F175" s="728">
        <v>0</v>
      </c>
      <c r="G175" s="728">
        <f>H175+I175+J175+K175+M175+N175+O175+P175+Q175</f>
        <v>11</v>
      </c>
      <c r="H175" s="728">
        <v>8</v>
      </c>
      <c r="I175" s="728">
        <v>0</v>
      </c>
      <c r="J175" s="728"/>
      <c r="K175" s="728">
        <v>0</v>
      </c>
      <c r="L175" s="728">
        <v>0</v>
      </c>
      <c r="M175" s="728">
        <v>0</v>
      </c>
      <c r="N175" s="728"/>
      <c r="O175" s="728">
        <v>3</v>
      </c>
      <c r="P175" s="728"/>
      <c r="Q175" s="728">
        <v>0</v>
      </c>
      <c r="U175" s="728"/>
      <c r="W175" s="594"/>
      <c r="X175" s="594"/>
    </row>
    <row r="176" spans="1:38" ht="18" customHeight="1" x14ac:dyDescent="0.15">
      <c r="A176" s="12" t="s">
        <v>8</v>
      </c>
      <c r="B176" s="728">
        <f>C176+D176+E176+F176</f>
        <v>5</v>
      </c>
      <c r="C176" s="728">
        <v>0</v>
      </c>
      <c r="D176" s="728">
        <v>1</v>
      </c>
      <c r="E176" s="728">
        <v>3</v>
      </c>
      <c r="F176" s="728">
        <v>1</v>
      </c>
      <c r="G176" s="728">
        <f>H176+I176+J176+K176+M176+N176+O176+P176+Q176</f>
        <v>39</v>
      </c>
      <c r="H176" s="728">
        <v>13</v>
      </c>
      <c r="I176" s="728">
        <v>0</v>
      </c>
      <c r="J176" s="728"/>
      <c r="K176" s="728">
        <v>0</v>
      </c>
      <c r="L176" s="728">
        <v>0</v>
      </c>
      <c r="M176" s="728">
        <v>0</v>
      </c>
      <c r="N176" s="728"/>
      <c r="O176" s="728">
        <v>25</v>
      </c>
      <c r="P176" s="728"/>
      <c r="Q176" s="728">
        <v>1</v>
      </c>
      <c r="U176" s="728"/>
      <c r="W176" s="594"/>
      <c r="X176" s="594"/>
    </row>
    <row r="177" spans="1:32" ht="18" customHeight="1" x14ac:dyDescent="0.15">
      <c r="A177" s="12" t="s">
        <v>7</v>
      </c>
      <c r="B177" s="728">
        <f>C177+D177+E177+F177</f>
        <v>1</v>
      </c>
      <c r="C177" s="728">
        <v>0</v>
      </c>
      <c r="D177" s="728">
        <v>0</v>
      </c>
      <c r="E177" s="728">
        <v>0</v>
      </c>
      <c r="F177" s="728">
        <v>1</v>
      </c>
      <c r="G177" s="728">
        <f>H177+I177+J177+K177+M177+N177+O177+P177+Q177</f>
        <v>37</v>
      </c>
      <c r="H177" s="728">
        <v>8</v>
      </c>
      <c r="I177" s="728">
        <v>0</v>
      </c>
      <c r="J177" s="728"/>
      <c r="K177" s="728">
        <v>2</v>
      </c>
      <c r="L177" s="728">
        <v>1</v>
      </c>
      <c r="M177" s="728">
        <v>0</v>
      </c>
      <c r="N177" s="728"/>
      <c r="O177" s="728">
        <v>26</v>
      </c>
      <c r="P177" s="728"/>
      <c r="Q177" s="728">
        <v>1</v>
      </c>
      <c r="U177" s="728"/>
      <c r="W177" s="594"/>
      <c r="X177" s="594"/>
    </row>
    <row r="178" spans="1:32" ht="18" customHeight="1" x14ac:dyDescent="0.15">
      <c r="A178" s="12" t="s">
        <v>6</v>
      </c>
      <c r="B178" s="728">
        <f>C178+D178+E178+F178</f>
        <v>1</v>
      </c>
      <c r="C178" s="728">
        <v>0</v>
      </c>
      <c r="D178" s="728">
        <v>0</v>
      </c>
      <c r="E178" s="728">
        <v>0</v>
      </c>
      <c r="F178" s="728">
        <v>1</v>
      </c>
      <c r="G178" s="728">
        <f>H178+I178+J178+K178+M178+N178+O178+P178+Q178</f>
        <v>38</v>
      </c>
      <c r="H178" s="728">
        <v>7</v>
      </c>
      <c r="I178" s="728">
        <v>2</v>
      </c>
      <c r="J178" s="728"/>
      <c r="K178" s="728">
        <v>1</v>
      </c>
      <c r="L178" s="728">
        <v>0</v>
      </c>
      <c r="M178" s="728">
        <v>0</v>
      </c>
      <c r="N178" s="728"/>
      <c r="O178" s="728">
        <v>26</v>
      </c>
      <c r="P178" s="728"/>
      <c r="Q178" s="728">
        <v>2</v>
      </c>
      <c r="U178" s="728"/>
      <c r="W178" s="594"/>
      <c r="X178" s="594"/>
    </row>
    <row r="179" spans="1:32" ht="18" customHeight="1" x14ac:dyDescent="0.15">
      <c r="A179" s="12" t="s">
        <v>5</v>
      </c>
      <c r="B179" s="728">
        <f>C179+D179+E179+F179</f>
        <v>1</v>
      </c>
      <c r="C179" s="728">
        <v>0</v>
      </c>
      <c r="D179" s="728">
        <v>0</v>
      </c>
      <c r="E179" s="728">
        <v>0</v>
      </c>
      <c r="F179" s="728">
        <v>1</v>
      </c>
      <c r="G179" s="728">
        <f>H179+I179+J179+K179+M179+N179+O179+P179+Q179</f>
        <v>25</v>
      </c>
      <c r="H179" s="728">
        <v>8</v>
      </c>
      <c r="I179" s="728">
        <v>0</v>
      </c>
      <c r="J179" s="728"/>
      <c r="K179" s="728">
        <v>3</v>
      </c>
      <c r="L179" s="728">
        <v>0</v>
      </c>
      <c r="M179" s="728">
        <v>0</v>
      </c>
      <c r="N179" s="728"/>
      <c r="O179" s="728">
        <v>14</v>
      </c>
      <c r="P179" s="728"/>
      <c r="Q179" s="728">
        <v>0</v>
      </c>
      <c r="U179" s="728"/>
      <c r="W179" s="594"/>
      <c r="X179" s="594"/>
    </row>
    <row r="180" spans="1:32" ht="18" customHeight="1" x14ac:dyDescent="0.15">
      <c r="A180" s="12" t="s">
        <v>4</v>
      </c>
      <c r="B180" s="728">
        <f>C180+D180+E180+F180</f>
        <v>0</v>
      </c>
      <c r="C180" s="728">
        <v>0</v>
      </c>
      <c r="D180" s="728">
        <v>0</v>
      </c>
      <c r="E180" s="728">
        <v>0</v>
      </c>
      <c r="F180" s="728">
        <v>0</v>
      </c>
      <c r="G180" s="728">
        <f>H180+I180+J180+K180+M180+N180+O180+P180+Q180</f>
        <v>40</v>
      </c>
      <c r="H180" s="728">
        <v>13</v>
      </c>
      <c r="I180" s="728">
        <v>0</v>
      </c>
      <c r="J180" s="728"/>
      <c r="K180" s="728">
        <v>0</v>
      </c>
      <c r="L180" s="728">
        <v>0</v>
      </c>
      <c r="M180" s="728">
        <v>0</v>
      </c>
      <c r="N180" s="728"/>
      <c r="O180" s="728">
        <v>25</v>
      </c>
      <c r="P180" s="728"/>
      <c r="Q180" s="728">
        <v>2</v>
      </c>
      <c r="U180" s="728"/>
      <c r="W180" s="594"/>
      <c r="X180" s="594"/>
    </row>
    <row r="181" spans="1:32" ht="18" customHeight="1" x14ac:dyDescent="0.15">
      <c r="A181" s="12" t="s">
        <v>3</v>
      </c>
      <c r="B181" s="728">
        <f>C181+D181+E181+F181</f>
        <v>2</v>
      </c>
      <c r="C181" s="728">
        <v>0</v>
      </c>
      <c r="D181" s="728">
        <v>0</v>
      </c>
      <c r="E181" s="728">
        <v>1</v>
      </c>
      <c r="F181" s="728">
        <v>1</v>
      </c>
      <c r="G181" s="728">
        <f>H181+I181+J181+K181+M181+N181+O181+P181+Q181</f>
        <v>68</v>
      </c>
      <c r="H181" s="728">
        <v>22</v>
      </c>
      <c r="I181" s="728">
        <v>0</v>
      </c>
      <c r="J181" s="728"/>
      <c r="K181" s="728">
        <v>6</v>
      </c>
      <c r="L181" s="728">
        <v>0</v>
      </c>
      <c r="M181" s="728">
        <v>0</v>
      </c>
      <c r="N181" s="728"/>
      <c r="O181" s="728">
        <v>40</v>
      </c>
      <c r="P181" s="728"/>
      <c r="Q181" s="728">
        <v>0</v>
      </c>
      <c r="U181" s="728"/>
      <c r="W181" s="594"/>
      <c r="X181" s="594"/>
    </row>
    <row r="182" spans="1:32" s="6" customFormat="1" ht="18" customHeight="1" x14ac:dyDescent="0.15">
      <c r="A182" s="9" t="s">
        <v>2</v>
      </c>
      <c r="B182" s="727">
        <f>C182+D182+E182+F182</f>
        <v>1</v>
      </c>
      <c r="C182" s="726">
        <v>0</v>
      </c>
      <c r="D182" s="726">
        <v>0</v>
      </c>
      <c r="E182" s="726">
        <v>0</v>
      </c>
      <c r="F182" s="726">
        <v>1</v>
      </c>
      <c r="G182" s="726">
        <f>H182+I182+J182+K182+M182+N182+O182+P182+Q182</f>
        <v>31</v>
      </c>
      <c r="H182" s="726">
        <v>11</v>
      </c>
      <c r="I182" s="726">
        <v>0</v>
      </c>
      <c r="J182" s="726"/>
      <c r="K182" s="726">
        <v>0</v>
      </c>
      <c r="L182" s="726">
        <v>0</v>
      </c>
      <c r="M182" s="726">
        <v>0</v>
      </c>
      <c r="N182" s="726"/>
      <c r="O182" s="726">
        <v>17</v>
      </c>
      <c r="P182" s="726"/>
      <c r="Q182" s="726">
        <v>3</v>
      </c>
      <c r="U182" s="594"/>
      <c r="W182" s="594"/>
      <c r="X182" s="594"/>
    </row>
    <row r="183" spans="1:32" ht="20.100000000000001" customHeight="1" x14ac:dyDescent="0.15">
      <c r="A183" s="82" t="s">
        <v>108</v>
      </c>
      <c r="B183" s="725"/>
      <c r="C183" s="724"/>
      <c r="D183" s="724"/>
      <c r="E183" s="724"/>
      <c r="F183" s="724"/>
      <c r="G183" s="724"/>
      <c r="H183" s="724"/>
      <c r="I183" s="724"/>
      <c r="J183" s="724"/>
      <c r="K183" s="724"/>
      <c r="L183" s="724"/>
      <c r="M183" s="724"/>
      <c r="N183" s="724"/>
      <c r="O183" s="724"/>
      <c r="P183" s="6"/>
      <c r="Q183" s="6"/>
      <c r="R183" s="6"/>
      <c r="S183" s="6"/>
      <c r="T183" s="6"/>
      <c r="U183" s="62"/>
      <c r="V183" s="6"/>
      <c r="W183" s="62"/>
      <c r="X183" s="62"/>
      <c r="Y183" s="6"/>
      <c r="Z183" s="6"/>
      <c r="AA183" s="6"/>
      <c r="AB183" s="6"/>
      <c r="AC183" s="6"/>
      <c r="AD183" s="6"/>
      <c r="AE183" s="6"/>
      <c r="AF183" s="6"/>
    </row>
    <row r="184" spans="1:32" x14ac:dyDescent="0.15">
      <c r="W184" s="6"/>
      <c r="X184" s="6"/>
    </row>
    <row r="187" spans="1:32" ht="14.25" customHeight="1" x14ac:dyDescent="0.15">
      <c r="A187" s="475" t="s">
        <v>644</v>
      </c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32" ht="11.25" customHeight="1" x14ac:dyDescent="0.1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32" s="326" customFormat="1" ht="12.75" customHeight="1" x14ac:dyDescent="0.15">
      <c r="A189" s="337" t="s">
        <v>616</v>
      </c>
      <c r="B189" s="477"/>
      <c r="C189" s="477"/>
      <c r="D189" s="477"/>
      <c r="E189" s="477"/>
      <c r="F189" s="477"/>
      <c r="G189" s="477"/>
      <c r="H189" s="477"/>
      <c r="I189" s="477"/>
      <c r="J189" s="477"/>
      <c r="K189" s="477"/>
      <c r="L189" s="477"/>
      <c r="M189" s="477"/>
      <c r="N189" s="477"/>
      <c r="O189" s="477"/>
      <c r="P189" s="477"/>
      <c r="Q189" s="477"/>
      <c r="R189" s="477"/>
      <c r="S189" s="477"/>
      <c r="T189" s="477"/>
      <c r="U189" s="477"/>
      <c r="V189" s="477"/>
    </row>
    <row r="190" spans="1:32" s="326" customFormat="1" ht="21.75" customHeight="1" x14ac:dyDescent="0.15">
      <c r="A190" s="495" t="s">
        <v>61</v>
      </c>
      <c r="B190" s="494" t="s">
        <v>155</v>
      </c>
      <c r="C190" s="722" t="s">
        <v>643</v>
      </c>
      <c r="D190" s="721"/>
      <c r="E190" s="721"/>
      <c r="F190" s="721"/>
      <c r="G190" s="721"/>
      <c r="H190" s="721"/>
      <c r="I190" s="721"/>
      <c r="J190" s="721"/>
      <c r="K190" s="721"/>
      <c r="L190" s="491" t="s">
        <v>642</v>
      </c>
      <c r="M190" s="335" t="s">
        <v>641</v>
      </c>
      <c r="N190" s="117"/>
      <c r="O190" s="117"/>
      <c r="P190" s="116"/>
      <c r="Q190" s="335" t="s">
        <v>640</v>
      </c>
      <c r="R190" s="117"/>
      <c r="S190" s="117"/>
      <c r="T190" s="117"/>
      <c r="U190" s="116"/>
      <c r="V190" s="335" t="s">
        <v>639</v>
      </c>
      <c r="W190" s="117"/>
      <c r="X190" s="117"/>
      <c r="Y190" s="117"/>
      <c r="Z190" s="723"/>
    </row>
    <row r="191" spans="1:32" s="326" customFormat="1" ht="21.75" customHeight="1" x14ac:dyDescent="0.15">
      <c r="A191" s="495"/>
      <c r="B191" s="494"/>
      <c r="C191" s="259"/>
      <c r="D191" s="722" t="s">
        <v>638</v>
      </c>
      <c r="E191" s="721"/>
      <c r="F191" s="721"/>
      <c r="G191" s="491" t="s">
        <v>637</v>
      </c>
      <c r="H191" s="264" t="s">
        <v>636</v>
      </c>
      <c r="I191" s="491" t="s">
        <v>635</v>
      </c>
      <c r="J191" s="491" t="s">
        <v>634</v>
      </c>
      <c r="K191" s="264" t="s">
        <v>633</v>
      </c>
      <c r="L191" s="491"/>
      <c r="M191" s="259"/>
      <c r="N191" s="491" t="s">
        <v>632</v>
      </c>
      <c r="O191" s="491" t="s">
        <v>631</v>
      </c>
      <c r="P191" s="491" t="s">
        <v>630</v>
      </c>
      <c r="Q191" s="263"/>
      <c r="R191" s="264" t="s">
        <v>629</v>
      </c>
      <c r="S191" s="264" t="s">
        <v>628</v>
      </c>
      <c r="T191" s="264" t="s">
        <v>627</v>
      </c>
      <c r="U191" s="491" t="s">
        <v>626</v>
      </c>
      <c r="V191" s="720"/>
      <c r="W191" s="264" t="s">
        <v>625</v>
      </c>
      <c r="X191" s="264" t="s">
        <v>624</v>
      </c>
      <c r="Y191" s="496" t="s">
        <v>623</v>
      </c>
      <c r="Z191" s="719"/>
    </row>
    <row r="192" spans="1:32" s="326" customFormat="1" ht="25.5" customHeight="1" x14ac:dyDescent="0.15">
      <c r="A192" s="495"/>
      <c r="B192" s="494"/>
      <c r="C192" s="494"/>
      <c r="D192" s="597"/>
      <c r="E192" s="324" t="s">
        <v>622</v>
      </c>
      <c r="F192" s="324" t="s">
        <v>621</v>
      </c>
      <c r="G192" s="491"/>
      <c r="H192" s="260"/>
      <c r="I192" s="491"/>
      <c r="J192" s="491"/>
      <c r="K192" s="259"/>
      <c r="L192" s="491"/>
      <c r="M192" s="494"/>
      <c r="N192" s="491"/>
      <c r="O192" s="491"/>
      <c r="P192" s="491"/>
      <c r="Q192" s="107"/>
      <c r="R192" s="260"/>
      <c r="S192" s="260"/>
      <c r="T192" s="107"/>
      <c r="U192" s="491" t="s">
        <v>17</v>
      </c>
      <c r="V192" s="718"/>
      <c r="W192" s="109"/>
      <c r="X192" s="109"/>
      <c r="Y192" s="490"/>
      <c r="Z192" s="717"/>
    </row>
    <row r="193" spans="1:38" s="318" customFormat="1" ht="24.75" customHeight="1" x14ac:dyDescent="0.15">
      <c r="A193" s="320" t="s">
        <v>31</v>
      </c>
      <c r="B193" s="122">
        <v>8695</v>
      </c>
      <c r="C193" s="122">
        <v>5661</v>
      </c>
      <c r="D193" s="122">
        <v>623</v>
      </c>
      <c r="E193" s="122">
        <v>109</v>
      </c>
      <c r="F193" s="122">
        <v>514</v>
      </c>
      <c r="G193" s="122">
        <v>4579</v>
      </c>
      <c r="H193" s="122">
        <v>152</v>
      </c>
      <c r="I193" s="122">
        <v>65</v>
      </c>
      <c r="J193" s="122">
        <v>215</v>
      </c>
      <c r="K193" s="122">
        <v>27</v>
      </c>
      <c r="L193" s="122">
        <v>277</v>
      </c>
      <c r="M193" s="122">
        <v>1084</v>
      </c>
      <c r="N193" s="122">
        <v>264</v>
      </c>
      <c r="O193" s="122">
        <v>707</v>
      </c>
      <c r="P193" s="122">
        <v>1</v>
      </c>
      <c r="Q193" s="122">
        <v>889</v>
      </c>
      <c r="R193" s="122">
        <v>14</v>
      </c>
      <c r="S193" s="122">
        <v>977</v>
      </c>
      <c r="T193" s="122">
        <v>3</v>
      </c>
      <c r="U193" s="122">
        <v>7</v>
      </c>
      <c r="V193" s="122">
        <v>784</v>
      </c>
      <c r="W193" s="122">
        <v>0</v>
      </c>
      <c r="X193" s="122">
        <v>4</v>
      </c>
      <c r="Y193" s="122">
        <v>780</v>
      </c>
      <c r="Z193" s="122"/>
      <c r="AA193" s="480"/>
    </row>
    <row r="194" spans="1:38" s="318" customFormat="1" ht="24.75" customHeight="1" x14ac:dyDescent="0.15">
      <c r="A194" s="320" t="s">
        <v>82</v>
      </c>
      <c r="B194" s="122">
        <v>8753</v>
      </c>
      <c r="C194" s="122">
        <v>5707</v>
      </c>
      <c r="D194" s="122">
        <v>663</v>
      </c>
      <c r="E194" s="122">
        <v>101</v>
      </c>
      <c r="F194" s="122">
        <v>562</v>
      </c>
      <c r="G194" s="122">
        <v>4578</v>
      </c>
      <c r="H194" s="122">
        <v>158</v>
      </c>
      <c r="I194" s="122">
        <v>64</v>
      </c>
      <c r="J194" s="122">
        <v>211</v>
      </c>
      <c r="K194" s="122">
        <v>33</v>
      </c>
      <c r="L194" s="122">
        <v>284</v>
      </c>
      <c r="M194" s="122">
        <v>1087</v>
      </c>
      <c r="N194" s="122">
        <v>269</v>
      </c>
      <c r="O194" s="122">
        <v>691</v>
      </c>
      <c r="P194" s="122">
        <v>1</v>
      </c>
      <c r="Q194" s="122">
        <v>853</v>
      </c>
      <c r="R194" s="122">
        <v>14</v>
      </c>
      <c r="S194" s="122">
        <v>961</v>
      </c>
      <c r="T194" s="122">
        <v>4</v>
      </c>
      <c r="U194" s="122">
        <v>0</v>
      </c>
      <c r="V194" s="122">
        <v>822</v>
      </c>
      <c r="W194" s="122">
        <v>0</v>
      </c>
      <c r="X194" s="122">
        <v>4</v>
      </c>
      <c r="Y194" s="122">
        <v>818</v>
      </c>
      <c r="Z194" s="122"/>
      <c r="AA194" s="480"/>
    </row>
    <row r="195" spans="1:38" s="318" customFormat="1" ht="24.75" customHeight="1" x14ac:dyDescent="0.15">
      <c r="A195" s="320" t="s">
        <v>29</v>
      </c>
      <c r="B195" s="122">
        <v>8859</v>
      </c>
      <c r="C195" s="122">
        <v>5767</v>
      </c>
      <c r="D195" s="122">
        <v>702</v>
      </c>
      <c r="E195" s="122">
        <v>96</v>
      </c>
      <c r="F195" s="122">
        <v>606</v>
      </c>
      <c r="G195" s="122">
        <v>4599</v>
      </c>
      <c r="H195" s="122">
        <v>155</v>
      </c>
      <c r="I195" s="122">
        <v>61</v>
      </c>
      <c r="J195" s="122">
        <v>214</v>
      </c>
      <c r="K195" s="122">
        <v>36</v>
      </c>
      <c r="L195" s="122">
        <v>294</v>
      </c>
      <c r="M195" s="122">
        <v>1086</v>
      </c>
      <c r="N195" s="122">
        <v>264</v>
      </c>
      <c r="O195" s="122">
        <v>692</v>
      </c>
      <c r="P195" s="122">
        <v>2</v>
      </c>
      <c r="Q195" s="122">
        <v>806</v>
      </c>
      <c r="R195" s="122">
        <v>14</v>
      </c>
      <c r="S195" s="122">
        <v>909</v>
      </c>
      <c r="T195" s="122">
        <v>4</v>
      </c>
      <c r="U195" s="122">
        <v>7</v>
      </c>
      <c r="V195" s="122">
        <v>906</v>
      </c>
      <c r="W195" s="122">
        <v>0</v>
      </c>
      <c r="X195" s="122">
        <v>7</v>
      </c>
      <c r="Y195" s="122">
        <v>899</v>
      </c>
      <c r="Z195" s="122"/>
      <c r="AA195" s="480"/>
    </row>
    <row r="196" spans="1:38" s="318" customFormat="1" ht="24.75" customHeight="1" x14ac:dyDescent="0.15">
      <c r="A196" s="320" t="s">
        <v>28</v>
      </c>
      <c r="B196" s="122">
        <v>9676</v>
      </c>
      <c r="C196" s="122">
        <v>5957</v>
      </c>
      <c r="D196" s="122">
        <v>777</v>
      </c>
      <c r="E196" s="122">
        <v>86</v>
      </c>
      <c r="F196" s="122">
        <v>691</v>
      </c>
      <c r="G196" s="122">
        <v>4714</v>
      </c>
      <c r="H196" s="122">
        <v>151</v>
      </c>
      <c r="I196" s="122">
        <v>63</v>
      </c>
      <c r="J196" s="122">
        <v>215</v>
      </c>
      <c r="K196" s="122">
        <v>37</v>
      </c>
      <c r="L196" s="122">
        <v>310</v>
      </c>
      <c r="M196" s="122">
        <v>1055</v>
      </c>
      <c r="N196" s="122">
        <v>273</v>
      </c>
      <c r="O196" s="122">
        <v>648</v>
      </c>
      <c r="P196" s="122">
        <v>2</v>
      </c>
      <c r="Q196" s="122">
        <v>790</v>
      </c>
      <c r="R196" s="122">
        <v>14</v>
      </c>
      <c r="S196" s="122">
        <v>896</v>
      </c>
      <c r="T196" s="122">
        <v>4</v>
      </c>
      <c r="U196" s="122">
        <v>8</v>
      </c>
      <c r="V196" s="122">
        <v>1564</v>
      </c>
      <c r="W196" s="122">
        <v>0</v>
      </c>
      <c r="X196" s="122">
        <v>20</v>
      </c>
      <c r="Y196" s="122">
        <v>1544</v>
      </c>
      <c r="Z196" s="122"/>
      <c r="AA196" s="480"/>
    </row>
    <row r="197" spans="1:38" s="318" customFormat="1" ht="24.75" customHeight="1" x14ac:dyDescent="0.15">
      <c r="A197" s="320" t="s">
        <v>27</v>
      </c>
      <c r="B197" s="716">
        <v>9119</v>
      </c>
      <c r="C197" s="715">
        <v>6060</v>
      </c>
      <c r="D197" s="715">
        <v>816</v>
      </c>
      <c r="E197" s="715">
        <v>74</v>
      </c>
      <c r="F197" s="715">
        <v>742</v>
      </c>
      <c r="G197" s="715">
        <v>4766</v>
      </c>
      <c r="H197" s="715">
        <v>158</v>
      </c>
      <c r="I197" s="715">
        <v>65</v>
      </c>
      <c r="J197" s="715">
        <v>214</v>
      </c>
      <c r="K197" s="715">
        <v>41</v>
      </c>
      <c r="L197" s="715">
        <v>315</v>
      </c>
      <c r="M197" s="715">
        <v>1043</v>
      </c>
      <c r="N197" s="715">
        <v>291</v>
      </c>
      <c r="O197" s="713">
        <v>616</v>
      </c>
      <c r="P197" s="713">
        <v>1</v>
      </c>
      <c r="Q197" s="715">
        <v>825</v>
      </c>
      <c r="R197" s="713">
        <v>14</v>
      </c>
      <c r="S197" s="713">
        <v>932</v>
      </c>
      <c r="T197" s="713">
        <v>4</v>
      </c>
      <c r="U197" s="713">
        <v>10</v>
      </c>
      <c r="V197" s="715">
        <v>876</v>
      </c>
      <c r="W197" s="714">
        <v>0</v>
      </c>
      <c r="X197" s="713">
        <v>5</v>
      </c>
      <c r="Y197" s="713">
        <v>871</v>
      </c>
      <c r="Z197" s="713"/>
      <c r="AA197" s="480"/>
    </row>
    <row r="198" spans="1:38" s="326" customFormat="1" ht="24.75" customHeight="1" x14ac:dyDescent="0.15">
      <c r="A198" s="319" t="s">
        <v>26</v>
      </c>
      <c r="B198" s="712">
        <v>9392</v>
      </c>
      <c r="C198" s="711">
        <v>6266</v>
      </c>
      <c r="D198" s="711">
        <v>891</v>
      </c>
      <c r="E198" s="711">
        <v>70</v>
      </c>
      <c r="F198" s="711">
        <v>821</v>
      </c>
      <c r="G198" s="711">
        <v>4869</v>
      </c>
      <c r="H198" s="711">
        <v>174</v>
      </c>
      <c r="I198" s="711">
        <v>66</v>
      </c>
      <c r="J198" s="711">
        <v>222</v>
      </c>
      <c r="K198" s="711">
        <v>44</v>
      </c>
      <c r="L198" s="711">
        <v>311</v>
      </c>
      <c r="M198" s="711">
        <f>SUM(N198:P198)</f>
        <v>933</v>
      </c>
      <c r="N198" s="711">
        <v>293</v>
      </c>
      <c r="O198" s="709">
        <v>638</v>
      </c>
      <c r="P198" s="709">
        <v>2</v>
      </c>
      <c r="Q198" s="711">
        <v>860</v>
      </c>
      <c r="R198" s="709">
        <v>13</v>
      </c>
      <c r="S198" s="709">
        <v>835</v>
      </c>
      <c r="T198" s="709">
        <v>4</v>
      </c>
      <c r="U198" s="709">
        <v>8</v>
      </c>
      <c r="V198" s="711">
        <v>1022</v>
      </c>
      <c r="W198" s="710">
        <v>1</v>
      </c>
      <c r="X198" s="709">
        <v>130</v>
      </c>
      <c r="Y198" s="709">
        <v>891</v>
      </c>
      <c r="Z198" s="708"/>
      <c r="AA198" s="476"/>
    </row>
    <row r="199" spans="1:38" s="326" customFormat="1" ht="11.25" customHeight="1" x14ac:dyDescent="0.15">
      <c r="A199" s="707"/>
      <c r="B199" s="122">
        <f>SUM(B200:B222)</f>
        <v>9392</v>
      </c>
      <c r="C199" s="122">
        <f>SUM(E199:K199)</f>
        <v>6266</v>
      </c>
      <c r="D199" s="122">
        <f>SUM(D200:D222)</f>
        <v>891</v>
      </c>
      <c r="E199" s="122">
        <f>SUM(E200:E222)</f>
        <v>70</v>
      </c>
      <c r="F199" s="122">
        <f>SUM(F200:F222)</f>
        <v>821</v>
      </c>
      <c r="G199" s="122">
        <f>SUM(G200:G222)</f>
        <v>4869</v>
      </c>
      <c r="H199" s="122">
        <f>SUM(H200:H222)</f>
        <v>174</v>
      </c>
      <c r="I199" s="122">
        <f>SUM(I200:I222)</f>
        <v>66</v>
      </c>
      <c r="J199" s="122">
        <f>SUM(J200:J222)</f>
        <v>222</v>
      </c>
      <c r="K199" s="122">
        <v>44</v>
      </c>
      <c r="L199" s="122">
        <v>311</v>
      </c>
      <c r="M199" s="122">
        <v>933</v>
      </c>
      <c r="N199" s="122">
        <v>293</v>
      </c>
      <c r="O199" s="122">
        <v>638</v>
      </c>
      <c r="P199" s="122">
        <v>2</v>
      </c>
      <c r="Q199" s="122">
        <v>860</v>
      </c>
      <c r="R199" s="122">
        <v>13</v>
      </c>
      <c r="S199" s="122">
        <v>835</v>
      </c>
      <c r="T199" s="122">
        <v>4</v>
      </c>
      <c r="U199" s="122">
        <v>8</v>
      </c>
      <c r="V199" s="122">
        <f>SUM(W199:Y199)</f>
        <v>1022</v>
      </c>
      <c r="W199" s="122">
        <v>1</v>
      </c>
      <c r="X199" s="122">
        <v>130</v>
      </c>
      <c r="Y199" s="122">
        <v>891</v>
      </c>
      <c r="Z199" s="122"/>
      <c r="AA199" s="476"/>
    </row>
    <row r="200" spans="1:38" ht="18" customHeight="1" x14ac:dyDescent="0.15">
      <c r="A200" s="12" t="s">
        <v>25</v>
      </c>
      <c r="B200" s="706">
        <f>SUM(C200+L200+M200+Q200+V200)</f>
        <v>192</v>
      </c>
      <c r="C200" s="122">
        <f>SUM(E200:K200)</f>
        <v>139</v>
      </c>
      <c r="D200" s="704">
        <v>7</v>
      </c>
      <c r="E200" s="704">
        <v>1</v>
      </c>
      <c r="F200" s="704">
        <v>6</v>
      </c>
      <c r="G200" s="704">
        <v>130</v>
      </c>
      <c r="H200" s="704">
        <v>0</v>
      </c>
      <c r="I200" s="704">
        <v>0</v>
      </c>
      <c r="J200" s="704">
        <v>1</v>
      </c>
      <c r="K200" s="704">
        <v>1</v>
      </c>
      <c r="L200" s="704">
        <v>6</v>
      </c>
      <c r="M200" s="704">
        <v>11</v>
      </c>
      <c r="N200" s="704">
        <v>2</v>
      </c>
      <c r="O200" s="704">
        <v>9</v>
      </c>
      <c r="P200" s="704">
        <v>0</v>
      </c>
      <c r="Q200" s="704">
        <v>20</v>
      </c>
      <c r="R200" s="704">
        <v>0</v>
      </c>
      <c r="S200" s="704">
        <v>20</v>
      </c>
      <c r="T200" s="704">
        <v>0</v>
      </c>
      <c r="U200" s="704">
        <v>0</v>
      </c>
      <c r="V200" s="122">
        <f>SUM(W200:Y200)</f>
        <v>16</v>
      </c>
      <c r="W200" s="704">
        <v>0</v>
      </c>
      <c r="X200" s="704">
        <v>1</v>
      </c>
      <c r="Y200" s="704">
        <v>15</v>
      </c>
      <c r="Z200" s="704"/>
    </row>
    <row r="201" spans="1:38" ht="18" customHeight="1" x14ac:dyDescent="0.15">
      <c r="A201" s="12" t="s">
        <v>24</v>
      </c>
      <c r="B201" s="706">
        <f>SUM(C201+L201+M201+Q201+V201)</f>
        <v>714</v>
      </c>
      <c r="C201" s="122">
        <f>SUM(E201:K201)</f>
        <v>436</v>
      </c>
      <c r="D201" s="704">
        <v>113</v>
      </c>
      <c r="E201" s="704">
        <v>6</v>
      </c>
      <c r="F201" s="704">
        <v>107</v>
      </c>
      <c r="G201" s="704">
        <v>275</v>
      </c>
      <c r="H201" s="704">
        <v>23</v>
      </c>
      <c r="I201" s="704">
        <v>1</v>
      </c>
      <c r="J201" s="704">
        <v>20</v>
      </c>
      <c r="K201" s="704">
        <v>4</v>
      </c>
      <c r="L201" s="704">
        <v>11</v>
      </c>
      <c r="M201" s="704">
        <v>143</v>
      </c>
      <c r="N201" s="704">
        <v>40</v>
      </c>
      <c r="O201" s="704">
        <v>103</v>
      </c>
      <c r="P201" s="704">
        <v>0</v>
      </c>
      <c r="Q201" s="704">
        <v>39</v>
      </c>
      <c r="R201" s="704">
        <v>1</v>
      </c>
      <c r="S201" s="704">
        <v>38</v>
      </c>
      <c r="T201" s="704">
        <v>0</v>
      </c>
      <c r="U201" s="704">
        <v>0</v>
      </c>
      <c r="V201" s="122">
        <f>SUM(W201:Y201)</f>
        <v>85</v>
      </c>
      <c r="W201" s="704">
        <v>0</v>
      </c>
      <c r="X201" s="704">
        <v>18</v>
      </c>
      <c r="Y201" s="704">
        <v>67</v>
      </c>
      <c r="Z201" s="704"/>
    </row>
    <row r="202" spans="1:38" ht="18" customHeight="1" x14ac:dyDescent="0.15">
      <c r="A202" s="12" t="s">
        <v>23</v>
      </c>
      <c r="B202" s="706">
        <f>SUM(C202+L202+M202+Q202+V202)</f>
        <v>207</v>
      </c>
      <c r="C202" s="122">
        <f>SUM(E202:K202)</f>
        <v>126</v>
      </c>
      <c r="D202" s="704">
        <v>16</v>
      </c>
      <c r="E202" s="704">
        <v>3</v>
      </c>
      <c r="F202" s="704">
        <v>13</v>
      </c>
      <c r="G202" s="704">
        <v>102</v>
      </c>
      <c r="H202" s="704">
        <v>5</v>
      </c>
      <c r="I202" s="704">
        <v>0</v>
      </c>
      <c r="J202" s="704">
        <v>0</v>
      </c>
      <c r="K202" s="704">
        <v>3</v>
      </c>
      <c r="L202" s="704">
        <v>5</v>
      </c>
      <c r="M202" s="704">
        <v>20</v>
      </c>
      <c r="N202" s="704">
        <v>11</v>
      </c>
      <c r="O202" s="704">
        <v>8</v>
      </c>
      <c r="P202" s="704">
        <v>1</v>
      </c>
      <c r="Q202" s="704">
        <v>25</v>
      </c>
      <c r="R202" s="704">
        <v>0</v>
      </c>
      <c r="S202" s="704">
        <v>23</v>
      </c>
      <c r="T202" s="704">
        <v>0</v>
      </c>
      <c r="U202" s="704">
        <v>2</v>
      </c>
      <c r="V202" s="122">
        <f>SUM(W202:Y202)</f>
        <v>31</v>
      </c>
      <c r="W202" s="704">
        <v>0</v>
      </c>
      <c r="X202" s="704">
        <v>7</v>
      </c>
      <c r="Y202" s="704">
        <v>24</v>
      </c>
      <c r="Z202" s="704"/>
    </row>
    <row r="203" spans="1:38" ht="18" customHeight="1" x14ac:dyDescent="0.15">
      <c r="A203" s="12" t="s">
        <v>22</v>
      </c>
      <c r="B203" s="706">
        <f>SUM(C203+L203+M203+Q203+V203)</f>
        <v>163</v>
      </c>
      <c r="C203" s="122">
        <f>SUM(E203:K203)</f>
        <v>106</v>
      </c>
      <c r="D203" s="704">
        <v>20</v>
      </c>
      <c r="E203" s="704">
        <v>0</v>
      </c>
      <c r="F203" s="704">
        <v>20</v>
      </c>
      <c r="G203" s="704">
        <v>78</v>
      </c>
      <c r="H203" s="704">
        <v>5</v>
      </c>
      <c r="I203" s="704">
        <v>1</v>
      </c>
      <c r="J203" s="704">
        <v>2</v>
      </c>
      <c r="K203" s="704">
        <v>0</v>
      </c>
      <c r="L203" s="704">
        <v>10</v>
      </c>
      <c r="M203" s="704">
        <v>17</v>
      </c>
      <c r="N203" s="704">
        <v>10</v>
      </c>
      <c r="O203" s="704">
        <v>7</v>
      </c>
      <c r="P203" s="704">
        <v>0</v>
      </c>
      <c r="Q203" s="704">
        <v>10</v>
      </c>
      <c r="R203" s="704">
        <v>0</v>
      </c>
      <c r="S203" s="704">
        <v>10</v>
      </c>
      <c r="T203" s="704">
        <v>0</v>
      </c>
      <c r="U203" s="704">
        <v>0</v>
      </c>
      <c r="V203" s="122">
        <f>SUM(W203:Y203)</f>
        <v>20</v>
      </c>
      <c r="W203" s="704">
        <v>0</v>
      </c>
      <c r="X203" s="704">
        <v>1</v>
      </c>
      <c r="Y203" s="704">
        <v>19</v>
      </c>
      <c r="Z203" s="704"/>
    </row>
    <row r="204" spans="1:38" ht="18" customHeight="1" x14ac:dyDescent="0.15">
      <c r="A204" s="12" t="s">
        <v>21</v>
      </c>
      <c r="B204" s="706">
        <f>SUM(C204+L204+M204+Q204+V204)</f>
        <v>188</v>
      </c>
      <c r="C204" s="122">
        <f>SUM(E204:K204)</f>
        <v>109</v>
      </c>
      <c r="D204" s="704">
        <v>22</v>
      </c>
      <c r="E204" s="704">
        <v>1</v>
      </c>
      <c r="F204" s="704">
        <v>21</v>
      </c>
      <c r="G204" s="704">
        <v>82</v>
      </c>
      <c r="H204" s="704">
        <v>2</v>
      </c>
      <c r="I204" s="704">
        <v>0</v>
      </c>
      <c r="J204" s="704">
        <v>0</v>
      </c>
      <c r="K204" s="704">
        <v>3</v>
      </c>
      <c r="L204" s="704">
        <v>15</v>
      </c>
      <c r="M204" s="704">
        <v>19</v>
      </c>
      <c r="N204" s="704">
        <v>4</v>
      </c>
      <c r="O204" s="704">
        <v>15</v>
      </c>
      <c r="P204" s="704">
        <v>0</v>
      </c>
      <c r="Q204" s="704">
        <v>22</v>
      </c>
      <c r="R204" s="704">
        <v>0</v>
      </c>
      <c r="S204" s="704">
        <v>20</v>
      </c>
      <c r="T204" s="704">
        <v>1</v>
      </c>
      <c r="U204" s="704">
        <v>1</v>
      </c>
      <c r="V204" s="122">
        <f>SUM(W204:Y204)</f>
        <v>23</v>
      </c>
      <c r="W204" s="704">
        <v>0</v>
      </c>
      <c r="X204" s="704">
        <v>2</v>
      </c>
      <c r="Y204" s="704">
        <v>21</v>
      </c>
      <c r="Z204" s="704"/>
    </row>
    <row r="205" spans="1:38" ht="18" customHeight="1" x14ac:dyDescent="0.15">
      <c r="A205" s="12" t="s">
        <v>20</v>
      </c>
      <c r="B205" s="706">
        <f>SUM(C205+L205+M205+Q205+V205)</f>
        <v>735</v>
      </c>
      <c r="C205" s="122">
        <f>SUM(E205:K205)</f>
        <v>524</v>
      </c>
      <c r="D205" s="704">
        <v>42</v>
      </c>
      <c r="E205" s="704">
        <v>31</v>
      </c>
      <c r="F205" s="704">
        <v>11</v>
      </c>
      <c r="G205" s="704">
        <v>456</v>
      </c>
      <c r="H205" s="704">
        <v>5</v>
      </c>
      <c r="I205" s="704">
        <v>4</v>
      </c>
      <c r="J205" s="704">
        <v>13</v>
      </c>
      <c r="K205" s="704">
        <v>4</v>
      </c>
      <c r="L205" s="704">
        <v>10</v>
      </c>
      <c r="M205" s="704">
        <v>90</v>
      </c>
      <c r="N205" s="704">
        <v>43</v>
      </c>
      <c r="O205" s="704">
        <v>47</v>
      </c>
      <c r="P205" s="704">
        <v>0</v>
      </c>
      <c r="Q205" s="704">
        <v>65</v>
      </c>
      <c r="R205" s="704">
        <v>1</v>
      </c>
      <c r="S205" s="704">
        <v>63</v>
      </c>
      <c r="T205" s="704">
        <v>0</v>
      </c>
      <c r="U205" s="704">
        <v>1</v>
      </c>
      <c r="V205" s="122">
        <f>SUM(W205:Y205)</f>
        <v>46</v>
      </c>
      <c r="W205" s="704">
        <v>0</v>
      </c>
      <c r="X205" s="704">
        <v>9</v>
      </c>
      <c r="Y205" s="704">
        <v>37</v>
      </c>
      <c r="Z205" s="704"/>
    </row>
    <row r="206" spans="1:38" ht="18" customHeight="1" x14ac:dyDescent="0.15">
      <c r="A206" s="12" t="s">
        <v>19</v>
      </c>
      <c r="B206" s="706">
        <f>SUM(C206+L206+M206+Q206+V206)</f>
        <v>406</v>
      </c>
      <c r="C206" s="122">
        <f>SUM(E206:K206)</f>
        <v>273</v>
      </c>
      <c r="D206" s="704">
        <v>32</v>
      </c>
      <c r="E206" s="704">
        <v>2</v>
      </c>
      <c r="F206" s="704">
        <v>30</v>
      </c>
      <c r="G206" s="704">
        <v>228</v>
      </c>
      <c r="H206" s="704">
        <v>7</v>
      </c>
      <c r="I206" s="704">
        <v>1</v>
      </c>
      <c r="J206" s="704">
        <v>4</v>
      </c>
      <c r="K206" s="704">
        <v>1</v>
      </c>
      <c r="L206" s="704">
        <v>15</v>
      </c>
      <c r="M206" s="704">
        <v>37</v>
      </c>
      <c r="N206" s="704">
        <v>9</v>
      </c>
      <c r="O206" s="704">
        <v>28</v>
      </c>
      <c r="P206" s="704">
        <v>0</v>
      </c>
      <c r="Q206" s="704">
        <v>26</v>
      </c>
      <c r="R206" s="704">
        <v>1</v>
      </c>
      <c r="S206" s="704">
        <v>25</v>
      </c>
      <c r="T206" s="704">
        <v>0</v>
      </c>
      <c r="U206" s="704">
        <v>0</v>
      </c>
      <c r="V206" s="122">
        <f>SUM(W206:Y206)</f>
        <v>55</v>
      </c>
      <c r="W206" s="704">
        <v>0</v>
      </c>
      <c r="X206" s="704">
        <v>6</v>
      </c>
      <c r="Y206" s="704">
        <v>49</v>
      </c>
      <c r="Z206" s="704"/>
    </row>
    <row r="207" spans="1:38" ht="18" customHeight="1" x14ac:dyDescent="0.15">
      <c r="A207" s="12" t="s">
        <v>18</v>
      </c>
      <c r="B207" s="706">
        <f>SUM(C207+L207+M207+Q207+V207)</f>
        <v>390</v>
      </c>
      <c r="C207" s="122">
        <f>SUM(E207:K207)</f>
        <v>256</v>
      </c>
      <c r="D207" s="704">
        <v>29</v>
      </c>
      <c r="E207" s="704">
        <v>0</v>
      </c>
      <c r="F207" s="704">
        <v>29</v>
      </c>
      <c r="G207" s="704">
        <v>197</v>
      </c>
      <c r="H207" s="704">
        <v>10</v>
      </c>
      <c r="I207" s="704">
        <v>3</v>
      </c>
      <c r="J207" s="704">
        <v>14</v>
      </c>
      <c r="K207" s="704">
        <v>3</v>
      </c>
      <c r="L207" s="704">
        <v>8</v>
      </c>
      <c r="M207" s="704">
        <v>14</v>
      </c>
      <c r="N207" s="704">
        <v>3</v>
      </c>
      <c r="O207" s="704">
        <v>11</v>
      </c>
      <c r="P207" s="704">
        <v>0</v>
      </c>
      <c r="Q207" s="704">
        <v>70</v>
      </c>
      <c r="R207" s="704">
        <v>1</v>
      </c>
      <c r="S207" s="704">
        <v>68</v>
      </c>
      <c r="T207" s="704">
        <v>1</v>
      </c>
      <c r="U207" s="704">
        <v>0</v>
      </c>
      <c r="V207" s="122">
        <f>SUM(W207:Y207)</f>
        <v>42</v>
      </c>
      <c r="W207" s="704">
        <v>0</v>
      </c>
      <c r="X207" s="704">
        <v>8</v>
      </c>
      <c r="Y207" s="704">
        <v>34</v>
      </c>
      <c r="Z207" s="704"/>
      <c r="AL207" s="1" t="s">
        <v>17</v>
      </c>
    </row>
    <row r="208" spans="1:38" ht="18" customHeight="1" x14ac:dyDescent="0.15">
      <c r="A208" s="12" t="s">
        <v>16</v>
      </c>
      <c r="B208" s="706">
        <f>SUM(C208+L208+M208+Q208+V208)</f>
        <v>496</v>
      </c>
      <c r="C208" s="122">
        <f>SUM(E208:K208)</f>
        <v>397</v>
      </c>
      <c r="D208" s="704">
        <v>60</v>
      </c>
      <c r="E208" s="704">
        <v>1</v>
      </c>
      <c r="F208" s="704">
        <v>59</v>
      </c>
      <c r="G208" s="704">
        <v>326</v>
      </c>
      <c r="H208" s="704">
        <v>8</v>
      </c>
      <c r="I208" s="704">
        <v>1</v>
      </c>
      <c r="J208" s="704">
        <v>1</v>
      </c>
      <c r="K208" s="704">
        <v>1</v>
      </c>
      <c r="L208" s="704">
        <v>10</v>
      </c>
      <c r="M208" s="704">
        <v>33</v>
      </c>
      <c r="N208" s="704">
        <v>1</v>
      </c>
      <c r="O208" s="704">
        <v>32</v>
      </c>
      <c r="P208" s="704">
        <v>0</v>
      </c>
      <c r="Q208" s="704">
        <v>15</v>
      </c>
      <c r="R208" s="704">
        <v>0</v>
      </c>
      <c r="S208" s="704">
        <v>15</v>
      </c>
      <c r="T208" s="704">
        <v>0</v>
      </c>
      <c r="U208" s="704">
        <v>0</v>
      </c>
      <c r="V208" s="122">
        <f>SUM(W208:Y208)</f>
        <v>41</v>
      </c>
      <c r="W208" s="704">
        <v>0</v>
      </c>
      <c r="X208" s="704">
        <v>2</v>
      </c>
      <c r="Y208" s="704">
        <v>39</v>
      </c>
      <c r="Z208" s="704"/>
    </row>
    <row r="209" spans="1:32" ht="18" customHeight="1" x14ac:dyDescent="0.15">
      <c r="A209" s="12" t="s">
        <v>15</v>
      </c>
      <c r="B209" s="706">
        <f>SUM(C209+L209+M209+Q209+V209)</f>
        <v>99</v>
      </c>
      <c r="C209" s="122">
        <f>SUM(E209:K209)</f>
        <v>69</v>
      </c>
      <c r="D209" s="704">
        <v>8</v>
      </c>
      <c r="E209" s="704">
        <v>1</v>
      </c>
      <c r="F209" s="704">
        <v>7</v>
      </c>
      <c r="G209" s="704">
        <v>60</v>
      </c>
      <c r="H209" s="704">
        <v>1</v>
      </c>
      <c r="I209" s="704">
        <v>0</v>
      </c>
      <c r="J209" s="704">
        <v>0</v>
      </c>
      <c r="K209" s="704">
        <v>0</v>
      </c>
      <c r="L209" s="704">
        <v>1</v>
      </c>
      <c r="M209" s="704">
        <v>10</v>
      </c>
      <c r="N209" s="704">
        <v>1</v>
      </c>
      <c r="O209" s="704">
        <v>9</v>
      </c>
      <c r="P209" s="704">
        <v>0</v>
      </c>
      <c r="Q209" s="704">
        <v>8</v>
      </c>
      <c r="R209" s="704">
        <v>0</v>
      </c>
      <c r="S209" s="704">
        <v>8</v>
      </c>
      <c r="T209" s="704">
        <v>0</v>
      </c>
      <c r="U209" s="704">
        <v>0</v>
      </c>
      <c r="V209" s="122">
        <f>SUM(W209:Y209)</f>
        <v>11</v>
      </c>
      <c r="W209" s="704">
        <v>0</v>
      </c>
      <c r="X209" s="704">
        <v>0</v>
      </c>
      <c r="Y209" s="704">
        <v>11</v>
      </c>
      <c r="Z209" s="704"/>
    </row>
    <row r="210" spans="1:32" ht="18" customHeight="1" x14ac:dyDescent="0.15">
      <c r="A210" s="12" t="s">
        <v>14</v>
      </c>
      <c r="B210" s="706">
        <f>SUM(C210+L210+M210+Q210+V210)</f>
        <v>451</v>
      </c>
      <c r="C210" s="122">
        <f>SUM(E210:K210)</f>
        <v>358</v>
      </c>
      <c r="D210" s="704">
        <v>38</v>
      </c>
      <c r="E210" s="704">
        <v>6</v>
      </c>
      <c r="F210" s="704">
        <v>32</v>
      </c>
      <c r="G210" s="704">
        <v>239</v>
      </c>
      <c r="H210" s="704">
        <v>7</v>
      </c>
      <c r="I210" s="704">
        <v>8</v>
      </c>
      <c r="J210" s="704">
        <v>63</v>
      </c>
      <c r="K210" s="704">
        <v>3</v>
      </c>
      <c r="L210" s="704">
        <v>11</v>
      </c>
      <c r="M210" s="704">
        <v>17</v>
      </c>
      <c r="N210" s="704">
        <v>3</v>
      </c>
      <c r="O210" s="704">
        <v>14</v>
      </c>
      <c r="P210" s="704">
        <v>0</v>
      </c>
      <c r="Q210" s="704">
        <v>23</v>
      </c>
      <c r="R210" s="704">
        <v>0</v>
      </c>
      <c r="S210" s="704">
        <v>23</v>
      </c>
      <c r="T210" s="704">
        <v>0</v>
      </c>
      <c r="U210" s="704">
        <v>0</v>
      </c>
      <c r="V210" s="122">
        <f>SUM(W210:Y210)</f>
        <v>42</v>
      </c>
      <c r="W210" s="704">
        <v>1</v>
      </c>
      <c r="X210" s="704">
        <v>0</v>
      </c>
      <c r="Y210" s="704">
        <v>41</v>
      </c>
      <c r="Z210" s="704"/>
    </row>
    <row r="211" spans="1:32" ht="18" customHeight="1" x14ac:dyDescent="0.15">
      <c r="A211" s="12" t="s">
        <v>13</v>
      </c>
      <c r="B211" s="706">
        <f>SUM(C211+L211+M211+Q211+V211)</f>
        <v>176</v>
      </c>
      <c r="C211" s="122">
        <f>SUM(E211:K211)</f>
        <v>106</v>
      </c>
      <c r="D211" s="704">
        <v>13</v>
      </c>
      <c r="E211" s="704">
        <v>0</v>
      </c>
      <c r="F211" s="704">
        <v>13</v>
      </c>
      <c r="G211" s="704">
        <v>80</v>
      </c>
      <c r="H211" s="704">
        <v>4</v>
      </c>
      <c r="I211" s="704">
        <v>1</v>
      </c>
      <c r="J211" s="704">
        <v>6</v>
      </c>
      <c r="K211" s="704">
        <v>2</v>
      </c>
      <c r="L211" s="704">
        <v>23</v>
      </c>
      <c r="M211" s="704">
        <v>15</v>
      </c>
      <c r="N211" s="704">
        <v>3</v>
      </c>
      <c r="O211" s="704">
        <v>12</v>
      </c>
      <c r="P211" s="704">
        <v>0</v>
      </c>
      <c r="Q211" s="704">
        <v>9</v>
      </c>
      <c r="R211" s="704">
        <v>0</v>
      </c>
      <c r="S211" s="704">
        <v>9</v>
      </c>
      <c r="T211" s="704">
        <v>0</v>
      </c>
      <c r="U211" s="704">
        <v>0</v>
      </c>
      <c r="V211" s="122">
        <f>SUM(W211:Y211)</f>
        <v>23</v>
      </c>
      <c r="W211" s="704">
        <v>0</v>
      </c>
      <c r="X211" s="704">
        <v>4</v>
      </c>
      <c r="Y211" s="704">
        <v>19</v>
      </c>
      <c r="Z211" s="704"/>
    </row>
    <row r="212" spans="1:32" ht="18" customHeight="1" x14ac:dyDescent="0.15">
      <c r="A212" s="12" t="s">
        <v>12</v>
      </c>
      <c r="B212" s="706">
        <f>SUM(C212+L212+M212+Q212+V212)</f>
        <v>441</v>
      </c>
      <c r="C212" s="122">
        <f>SUM(E212:K212)</f>
        <v>339</v>
      </c>
      <c r="D212" s="704">
        <v>52</v>
      </c>
      <c r="E212" s="704">
        <v>5</v>
      </c>
      <c r="F212" s="704">
        <v>47</v>
      </c>
      <c r="G212" s="704">
        <v>247</v>
      </c>
      <c r="H212" s="704">
        <v>7</v>
      </c>
      <c r="I212" s="704">
        <v>4</v>
      </c>
      <c r="J212" s="704">
        <v>29</v>
      </c>
      <c r="K212" s="704">
        <v>0</v>
      </c>
      <c r="L212" s="704">
        <v>10</v>
      </c>
      <c r="M212" s="704">
        <v>35</v>
      </c>
      <c r="N212" s="704">
        <v>6</v>
      </c>
      <c r="O212" s="704">
        <v>29</v>
      </c>
      <c r="P212" s="704">
        <v>0</v>
      </c>
      <c r="Q212" s="704">
        <v>22</v>
      </c>
      <c r="R212" s="704">
        <v>0</v>
      </c>
      <c r="S212" s="704">
        <v>22</v>
      </c>
      <c r="T212" s="704">
        <v>0</v>
      </c>
      <c r="U212" s="704">
        <v>0</v>
      </c>
      <c r="V212" s="122">
        <f>SUM(W212:Y212)</f>
        <v>35</v>
      </c>
      <c r="W212" s="704">
        <v>0</v>
      </c>
      <c r="X212" s="704">
        <v>0</v>
      </c>
      <c r="Y212" s="704">
        <v>35</v>
      </c>
      <c r="Z212" s="704"/>
    </row>
    <row r="213" spans="1:32" ht="18" customHeight="1" x14ac:dyDescent="0.15">
      <c r="A213" s="12" t="s">
        <v>11</v>
      </c>
      <c r="B213" s="706">
        <f>SUM(C213+L213+M213+Q213+V213)</f>
        <v>155</v>
      </c>
      <c r="C213" s="122">
        <f>SUM(E213:K213)</f>
        <v>81</v>
      </c>
      <c r="D213" s="704">
        <v>10</v>
      </c>
      <c r="E213" s="704">
        <v>3</v>
      </c>
      <c r="F213" s="704">
        <v>7</v>
      </c>
      <c r="G213" s="704">
        <v>66</v>
      </c>
      <c r="H213" s="704">
        <v>1</v>
      </c>
      <c r="I213" s="704">
        <v>0</v>
      </c>
      <c r="J213" s="704">
        <v>0</v>
      </c>
      <c r="K213" s="704">
        <v>4</v>
      </c>
      <c r="L213" s="704">
        <v>12</v>
      </c>
      <c r="M213" s="704">
        <v>17</v>
      </c>
      <c r="N213" s="704">
        <v>12</v>
      </c>
      <c r="O213" s="704">
        <v>5</v>
      </c>
      <c r="P213" s="704">
        <v>0</v>
      </c>
      <c r="Q213" s="704">
        <v>23</v>
      </c>
      <c r="R213" s="704">
        <v>0</v>
      </c>
      <c r="S213" s="704">
        <v>19</v>
      </c>
      <c r="T213" s="704">
        <v>1</v>
      </c>
      <c r="U213" s="704">
        <v>3</v>
      </c>
      <c r="V213" s="122">
        <f>SUM(W213:Y213)</f>
        <v>22</v>
      </c>
      <c r="W213" s="704">
        <v>0</v>
      </c>
      <c r="X213" s="704">
        <v>9</v>
      </c>
      <c r="Y213" s="704">
        <v>13</v>
      </c>
      <c r="Z213" s="704"/>
    </row>
    <row r="214" spans="1:32" ht="18" customHeight="1" x14ac:dyDescent="0.15">
      <c r="A214" s="12" t="s">
        <v>10</v>
      </c>
      <c r="B214" s="706">
        <f>SUM(C214+L214+M214+Q214+V214)</f>
        <v>463</v>
      </c>
      <c r="C214" s="122">
        <f>SUM(E214:K214)</f>
        <v>310</v>
      </c>
      <c r="D214" s="704">
        <v>39</v>
      </c>
      <c r="E214" s="704">
        <v>0</v>
      </c>
      <c r="F214" s="704">
        <v>39</v>
      </c>
      <c r="G214" s="704">
        <v>259</v>
      </c>
      <c r="H214" s="704">
        <v>8</v>
      </c>
      <c r="I214" s="704">
        <v>3</v>
      </c>
      <c r="J214" s="704">
        <v>1</v>
      </c>
      <c r="K214" s="704">
        <v>0</v>
      </c>
      <c r="L214" s="704">
        <v>21</v>
      </c>
      <c r="M214" s="704">
        <v>35</v>
      </c>
      <c r="N214" s="704">
        <v>9</v>
      </c>
      <c r="O214" s="704">
        <v>26</v>
      </c>
      <c r="P214" s="704">
        <v>0</v>
      </c>
      <c r="Q214" s="704">
        <v>34</v>
      </c>
      <c r="R214" s="704">
        <v>0</v>
      </c>
      <c r="S214" s="704">
        <v>34</v>
      </c>
      <c r="T214" s="704">
        <v>0</v>
      </c>
      <c r="U214" s="704">
        <v>0</v>
      </c>
      <c r="V214" s="122">
        <f>SUM(W214:Y214)</f>
        <v>63</v>
      </c>
      <c r="W214" s="704">
        <v>0</v>
      </c>
      <c r="X214" s="704">
        <v>8</v>
      </c>
      <c r="Y214" s="704">
        <v>55</v>
      </c>
      <c r="Z214" s="704"/>
    </row>
    <row r="215" spans="1:32" ht="18" customHeight="1" x14ac:dyDescent="0.15">
      <c r="A215" s="12" t="s">
        <v>9</v>
      </c>
      <c r="B215" s="706">
        <f>SUM(C215+L215+M215+Q215+V215)</f>
        <v>561</v>
      </c>
      <c r="C215" s="122">
        <f>SUM(E215:K215)</f>
        <v>233</v>
      </c>
      <c r="D215" s="704">
        <v>26</v>
      </c>
      <c r="E215" s="704">
        <v>1</v>
      </c>
      <c r="F215" s="704">
        <v>25</v>
      </c>
      <c r="G215" s="704">
        <v>195</v>
      </c>
      <c r="H215" s="704">
        <v>7</v>
      </c>
      <c r="I215" s="704">
        <v>3</v>
      </c>
      <c r="J215" s="704">
        <v>2</v>
      </c>
      <c r="K215" s="704">
        <v>0</v>
      </c>
      <c r="L215" s="704">
        <v>19</v>
      </c>
      <c r="M215" s="704">
        <v>101</v>
      </c>
      <c r="N215" s="704">
        <v>71</v>
      </c>
      <c r="O215" s="704">
        <v>30</v>
      </c>
      <c r="P215" s="704">
        <v>0</v>
      </c>
      <c r="Q215" s="704">
        <v>157</v>
      </c>
      <c r="R215" s="704">
        <v>5</v>
      </c>
      <c r="S215" s="704">
        <v>152</v>
      </c>
      <c r="T215" s="704">
        <v>0</v>
      </c>
      <c r="U215" s="704">
        <v>0</v>
      </c>
      <c r="V215" s="122">
        <f>SUM(W215:Y215)</f>
        <v>51</v>
      </c>
      <c r="W215" s="704">
        <v>0</v>
      </c>
      <c r="X215" s="704">
        <v>30</v>
      </c>
      <c r="Y215" s="704">
        <v>21</v>
      </c>
      <c r="Z215" s="704"/>
    </row>
    <row r="216" spans="1:32" ht="18" customHeight="1" x14ac:dyDescent="0.15">
      <c r="A216" s="12" t="s">
        <v>8</v>
      </c>
      <c r="B216" s="706">
        <f>SUM(C216+L216+M216+Q216+V216)</f>
        <v>706</v>
      </c>
      <c r="C216" s="122">
        <f>SUM(E216:K216)</f>
        <v>480</v>
      </c>
      <c r="D216" s="704">
        <v>75</v>
      </c>
      <c r="E216" s="704">
        <v>2</v>
      </c>
      <c r="F216" s="704">
        <v>73</v>
      </c>
      <c r="G216" s="704">
        <v>386</v>
      </c>
      <c r="H216" s="704">
        <v>13</v>
      </c>
      <c r="I216" s="704">
        <v>0</v>
      </c>
      <c r="J216" s="704">
        <v>1</v>
      </c>
      <c r="K216" s="704">
        <v>5</v>
      </c>
      <c r="L216" s="704">
        <v>23</v>
      </c>
      <c r="M216" s="704">
        <v>53</v>
      </c>
      <c r="N216" s="704">
        <v>9</v>
      </c>
      <c r="O216" s="704">
        <v>44</v>
      </c>
      <c r="P216" s="704">
        <v>0</v>
      </c>
      <c r="Q216" s="704">
        <v>63</v>
      </c>
      <c r="R216" s="704">
        <v>0</v>
      </c>
      <c r="S216" s="704">
        <v>63</v>
      </c>
      <c r="T216" s="704">
        <v>0</v>
      </c>
      <c r="U216" s="704">
        <v>0</v>
      </c>
      <c r="V216" s="122">
        <f>SUM(W216:Y216)</f>
        <v>87</v>
      </c>
      <c r="W216" s="704">
        <v>0</v>
      </c>
      <c r="X216" s="704">
        <v>6</v>
      </c>
      <c r="Y216" s="704">
        <v>81</v>
      </c>
      <c r="Z216" s="704"/>
    </row>
    <row r="217" spans="1:32" ht="18" customHeight="1" x14ac:dyDescent="0.15">
      <c r="A217" s="12" t="s">
        <v>7</v>
      </c>
      <c r="B217" s="706">
        <f>SUM(C217+L217+M217+Q217+V217)</f>
        <v>274</v>
      </c>
      <c r="C217" s="122">
        <f>SUM(E217:K217)</f>
        <v>174</v>
      </c>
      <c r="D217" s="704">
        <v>21</v>
      </c>
      <c r="E217" s="704">
        <v>4</v>
      </c>
      <c r="F217" s="704">
        <v>17</v>
      </c>
      <c r="G217" s="704">
        <v>136</v>
      </c>
      <c r="H217" s="704">
        <v>5</v>
      </c>
      <c r="I217" s="704">
        <v>2</v>
      </c>
      <c r="J217" s="704">
        <v>10</v>
      </c>
      <c r="K217" s="704">
        <v>0</v>
      </c>
      <c r="L217" s="704">
        <v>10</v>
      </c>
      <c r="M217" s="704">
        <v>24</v>
      </c>
      <c r="N217" s="704">
        <v>7</v>
      </c>
      <c r="O217" s="704">
        <v>17</v>
      </c>
      <c r="P217" s="704">
        <v>0</v>
      </c>
      <c r="Q217" s="704">
        <v>26</v>
      </c>
      <c r="R217" s="704">
        <v>0</v>
      </c>
      <c r="S217" s="704">
        <v>26</v>
      </c>
      <c r="T217" s="704">
        <v>0</v>
      </c>
      <c r="U217" s="704">
        <v>0</v>
      </c>
      <c r="V217" s="122">
        <f>SUM(W217:Y217)</f>
        <v>40</v>
      </c>
      <c r="W217" s="704">
        <v>0</v>
      </c>
      <c r="X217" s="704">
        <v>5</v>
      </c>
      <c r="Y217" s="704">
        <v>35</v>
      </c>
      <c r="Z217" s="704"/>
    </row>
    <row r="218" spans="1:32" ht="18" customHeight="1" x14ac:dyDescent="0.15">
      <c r="A218" s="12" t="s">
        <v>6</v>
      </c>
      <c r="B218" s="706">
        <f>SUM(C218+L218+M218+Q218+V218)</f>
        <v>624</v>
      </c>
      <c r="C218" s="122">
        <f>SUM(E218:K218)</f>
        <v>453</v>
      </c>
      <c r="D218" s="704">
        <v>52</v>
      </c>
      <c r="E218" s="704">
        <v>2</v>
      </c>
      <c r="F218" s="704">
        <v>50</v>
      </c>
      <c r="G218" s="704">
        <v>372</v>
      </c>
      <c r="H218" s="704">
        <v>11</v>
      </c>
      <c r="I218" s="704">
        <v>5</v>
      </c>
      <c r="J218" s="704">
        <v>12</v>
      </c>
      <c r="K218" s="704">
        <v>1</v>
      </c>
      <c r="L218" s="704">
        <v>23</v>
      </c>
      <c r="M218" s="704">
        <v>51</v>
      </c>
      <c r="N218" s="704">
        <v>15</v>
      </c>
      <c r="O218" s="704">
        <v>35</v>
      </c>
      <c r="P218" s="704">
        <v>1</v>
      </c>
      <c r="Q218" s="704">
        <v>46</v>
      </c>
      <c r="R218" s="704">
        <v>1</v>
      </c>
      <c r="S218" s="704">
        <v>45</v>
      </c>
      <c r="T218" s="704">
        <v>0</v>
      </c>
      <c r="U218" s="704">
        <v>0</v>
      </c>
      <c r="V218" s="122">
        <f>SUM(W218:Y218)</f>
        <v>51</v>
      </c>
      <c r="W218" s="704">
        <v>0</v>
      </c>
      <c r="X218" s="704">
        <v>2</v>
      </c>
      <c r="Y218" s="704">
        <v>49</v>
      </c>
      <c r="Z218" s="704"/>
    </row>
    <row r="219" spans="1:32" ht="18" customHeight="1" x14ac:dyDescent="0.15">
      <c r="A219" s="12" t="s">
        <v>5</v>
      </c>
      <c r="B219" s="706">
        <f>SUM(C219+L219+M219+Q219+V219)</f>
        <v>359</v>
      </c>
      <c r="C219" s="122">
        <f>SUM(E219:K219)</f>
        <v>211</v>
      </c>
      <c r="D219" s="704">
        <v>25</v>
      </c>
      <c r="E219" s="704">
        <v>0</v>
      </c>
      <c r="F219" s="704">
        <v>25</v>
      </c>
      <c r="G219" s="704">
        <v>177</v>
      </c>
      <c r="H219" s="704">
        <v>4</v>
      </c>
      <c r="I219" s="704">
        <v>2</v>
      </c>
      <c r="J219" s="704">
        <v>3</v>
      </c>
      <c r="K219" s="704">
        <v>0</v>
      </c>
      <c r="L219" s="704">
        <v>11</v>
      </c>
      <c r="M219" s="704">
        <v>56</v>
      </c>
      <c r="N219" s="704">
        <v>14</v>
      </c>
      <c r="O219" s="704">
        <v>42</v>
      </c>
      <c r="P219" s="704">
        <v>0</v>
      </c>
      <c r="Q219" s="704">
        <v>35</v>
      </c>
      <c r="R219" s="704">
        <v>2</v>
      </c>
      <c r="S219" s="704">
        <v>32</v>
      </c>
      <c r="T219" s="704">
        <v>1</v>
      </c>
      <c r="U219" s="704">
        <v>0</v>
      </c>
      <c r="V219" s="122">
        <f>SUM(W219:Y219)</f>
        <v>46</v>
      </c>
      <c r="W219" s="704">
        <v>0</v>
      </c>
      <c r="X219" s="704">
        <v>5</v>
      </c>
      <c r="Y219" s="704">
        <v>41</v>
      </c>
      <c r="Z219" s="704"/>
    </row>
    <row r="220" spans="1:32" ht="18" customHeight="1" x14ac:dyDescent="0.15">
      <c r="A220" s="12" t="s">
        <v>4</v>
      </c>
      <c r="B220" s="706">
        <f>SUM(C220+L220+M220+Q220+V220)</f>
        <v>477</v>
      </c>
      <c r="C220" s="122">
        <f>SUM(E220:K220)</f>
        <v>288</v>
      </c>
      <c r="D220" s="704">
        <v>52</v>
      </c>
      <c r="E220" s="704">
        <v>1</v>
      </c>
      <c r="F220" s="704">
        <v>51</v>
      </c>
      <c r="G220" s="704">
        <v>222</v>
      </c>
      <c r="H220" s="704">
        <v>9</v>
      </c>
      <c r="I220" s="704">
        <v>1</v>
      </c>
      <c r="J220" s="704">
        <v>2</v>
      </c>
      <c r="K220" s="704">
        <v>2</v>
      </c>
      <c r="L220" s="704">
        <v>27</v>
      </c>
      <c r="M220" s="704">
        <v>60</v>
      </c>
      <c r="N220" s="704">
        <v>9</v>
      </c>
      <c r="O220" s="704">
        <v>51</v>
      </c>
      <c r="P220" s="704">
        <v>0</v>
      </c>
      <c r="Q220" s="704">
        <v>44</v>
      </c>
      <c r="R220" s="704">
        <v>1</v>
      </c>
      <c r="S220" s="704">
        <v>43</v>
      </c>
      <c r="T220" s="704">
        <v>0</v>
      </c>
      <c r="U220" s="704">
        <v>0</v>
      </c>
      <c r="V220" s="122">
        <f>SUM(W220:Y220)</f>
        <v>58</v>
      </c>
      <c r="W220" s="704">
        <v>0</v>
      </c>
      <c r="X220" s="704">
        <v>3</v>
      </c>
      <c r="Y220" s="704">
        <v>55</v>
      </c>
      <c r="Z220" s="704"/>
    </row>
    <row r="221" spans="1:32" ht="18" customHeight="1" x14ac:dyDescent="0.15">
      <c r="A221" s="12" t="s">
        <v>3</v>
      </c>
      <c r="B221" s="706">
        <f>SUM(C221+L221+M221+Q221+V221)</f>
        <v>724</v>
      </c>
      <c r="C221" s="122">
        <f>SUM(E221:K221)</f>
        <v>532</v>
      </c>
      <c r="D221" s="704">
        <v>96</v>
      </c>
      <c r="E221" s="704">
        <v>0</v>
      </c>
      <c r="F221" s="704">
        <v>96</v>
      </c>
      <c r="G221" s="704">
        <v>350</v>
      </c>
      <c r="H221" s="704">
        <v>21</v>
      </c>
      <c r="I221" s="704">
        <v>26</v>
      </c>
      <c r="J221" s="704">
        <v>38</v>
      </c>
      <c r="K221" s="704">
        <v>1</v>
      </c>
      <c r="L221" s="704">
        <v>11</v>
      </c>
      <c r="M221" s="704">
        <v>55</v>
      </c>
      <c r="N221" s="704">
        <v>2</v>
      </c>
      <c r="O221" s="704">
        <v>53</v>
      </c>
      <c r="P221" s="704">
        <v>0</v>
      </c>
      <c r="Q221" s="704">
        <v>29</v>
      </c>
      <c r="R221" s="704">
        <v>0</v>
      </c>
      <c r="S221" s="704">
        <v>28</v>
      </c>
      <c r="T221" s="704">
        <v>0</v>
      </c>
      <c r="U221" s="704">
        <v>1</v>
      </c>
      <c r="V221" s="122">
        <f>SUM(W221:Y221)</f>
        <v>97</v>
      </c>
      <c r="W221" s="704">
        <v>0</v>
      </c>
      <c r="X221" s="704">
        <v>2</v>
      </c>
      <c r="Y221" s="704">
        <v>95</v>
      </c>
      <c r="Z221" s="704"/>
    </row>
    <row r="222" spans="1:32" s="6" customFormat="1" ht="18" customHeight="1" x14ac:dyDescent="0.15">
      <c r="A222" s="9" t="s">
        <v>2</v>
      </c>
      <c r="B222" s="706">
        <f>SUM(C222+L222+M222+Q222+V222)</f>
        <v>391</v>
      </c>
      <c r="C222" s="120">
        <f>SUM(E222:K222)</f>
        <v>266</v>
      </c>
      <c r="D222" s="705">
        <v>43</v>
      </c>
      <c r="E222" s="705">
        <v>0</v>
      </c>
      <c r="F222" s="705">
        <v>43</v>
      </c>
      <c r="G222" s="705">
        <v>206</v>
      </c>
      <c r="H222" s="705">
        <v>11</v>
      </c>
      <c r="I222" s="705">
        <v>0</v>
      </c>
      <c r="J222" s="705">
        <v>0</v>
      </c>
      <c r="K222" s="705">
        <v>6</v>
      </c>
      <c r="L222" s="705">
        <v>19</v>
      </c>
      <c r="M222" s="705">
        <v>20</v>
      </c>
      <c r="N222" s="705">
        <v>9</v>
      </c>
      <c r="O222" s="705">
        <v>11</v>
      </c>
      <c r="P222" s="705">
        <v>0</v>
      </c>
      <c r="Q222" s="705">
        <v>49</v>
      </c>
      <c r="R222" s="705">
        <v>0</v>
      </c>
      <c r="S222" s="705">
        <v>49</v>
      </c>
      <c r="T222" s="705">
        <v>0</v>
      </c>
      <c r="U222" s="705">
        <v>0</v>
      </c>
      <c r="V222" s="120">
        <f>SUM(W222:Y222)</f>
        <v>37</v>
      </c>
      <c r="W222" s="705">
        <v>0</v>
      </c>
      <c r="X222" s="705">
        <v>2</v>
      </c>
      <c r="Y222" s="705">
        <v>35</v>
      </c>
      <c r="Z222" s="704"/>
    </row>
    <row r="223" spans="1:32" ht="20.100000000000001" customHeight="1" x14ac:dyDescent="0.15">
      <c r="A223" s="82" t="s">
        <v>597</v>
      </c>
      <c r="I223" s="5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spans="1:32" s="326" customFormat="1" ht="15" customHeight="1" x14ac:dyDescent="0.15">
      <c r="A224" s="337" t="s">
        <v>620</v>
      </c>
      <c r="B224" s="703"/>
      <c r="C224" s="703"/>
      <c r="D224" s="703"/>
      <c r="E224" s="477"/>
      <c r="F224" s="477"/>
      <c r="G224" s="477"/>
      <c r="H224" s="477"/>
      <c r="I224" s="477"/>
      <c r="J224" s="351"/>
      <c r="K224" s="477"/>
      <c r="L224" s="477"/>
      <c r="M224" s="702"/>
      <c r="N224" s="477"/>
      <c r="O224" s="477"/>
      <c r="P224" s="477"/>
      <c r="Q224" s="477"/>
      <c r="R224" s="477"/>
      <c r="S224" s="477"/>
      <c r="T224" s="477"/>
      <c r="U224" s="477"/>
      <c r="V224" s="477"/>
      <c r="W224" s="476"/>
      <c r="X224" s="476"/>
      <c r="Y224" s="476"/>
      <c r="Z224" s="476"/>
      <c r="AA224" s="476"/>
    </row>
    <row r="225" spans="1:29" s="326" customFormat="1" ht="15" customHeight="1" x14ac:dyDescent="0.15">
      <c r="A225" s="337" t="s">
        <v>619</v>
      </c>
      <c r="B225" s="477"/>
      <c r="C225" s="477"/>
      <c r="D225" s="477"/>
      <c r="E225" s="477"/>
      <c r="F225" s="477"/>
      <c r="G225" s="477"/>
      <c r="H225" s="477"/>
      <c r="I225" s="477"/>
      <c r="J225" s="351"/>
      <c r="K225" s="477"/>
      <c r="L225" s="477"/>
      <c r="M225" s="702"/>
      <c r="N225" s="477"/>
      <c r="O225" s="477"/>
      <c r="P225" s="477"/>
      <c r="Q225" s="477"/>
      <c r="R225" s="477"/>
      <c r="S225" s="477"/>
      <c r="T225" s="477"/>
      <c r="U225" s="477"/>
      <c r="V225" s="477"/>
      <c r="W225" s="476"/>
      <c r="X225" s="476"/>
      <c r="Y225" s="476"/>
      <c r="Z225" s="476"/>
      <c r="AA225" s="476"/>
    </row>
    <row r="226" spans="1:29" x14ac:dyDescent="0.15">
      <c r="A226" s="1" t="s">
        <v>618</v>
      </c>
      <c r="B226" s="96"/>
      <c r="C226" s="96"/>
      <c r="D226" s="96"/>
      <c r="E226" s="96"/>
      <c r="F226" s="96"/>
      <c r="G226" s="96"/>
      <c r="H226" s="96"/>
      <c r="I226" s="96"/>
      <c r="J226" s="351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96"/>
    </row>
    <row r="227" spans="1:29" x14ac:dyDescent="0.15">
      <c r="B227" s="94"/>
      <c r="J227" s="351"/>
    </row>
    <row r="228" spans="1:29" x14ac:dyDescent="0.15">
      <c r="J228" s="345"/>
    </row>
    <row r="229" spans="1:29" ht="21" customHeight="1" x14ac:dyDescent="0.15">
      <c r="A229" s="373" t="s">
        <v>617</v>
      </c>
      <c r="B229" s="373"/>
      <c r="C229" s="373"/>
      <c r="D229" s="373"/>
      <c r="E229" s="373"/>
      <c r="F229" s="373"/>
      <c r="G229" s="373"/>
      <c r="H229" s="103"/>
      <c r="I229" s="103"/>
      <c r="J229"/>
      <c r="K229" s="103"/>
      <c r="L229" s="103"/>
      <c r="M229" s="103"/>
      <c r="N229" s="103"/>
    </row>
    <row r="230" spans="1:29" ht="8.25" customHeight="1" x14ac:dyDescent="0.15">
      <c r="A230" s="5"/>
      <c r="B230" s="5"/>
      <c r="C230" s="435"/>
      <c r="D230" s="435"/>
      <c r="E230" s="435"/>
      <c r="F230" s="103" t="s">
        <v>17</v>
      </c>
      <c r="G230" s="435"/>
      <c r="H230" s="103"/>
      <c r="I230" s="103"/>
      <c r="J230" s="103"/>
      <c r="K230" s="103"/>
      <c r="L230" s="103"/>
      <c r="M230" s="103"/>
      <c r="N230" s="103"/>
    </row>
    <row r="231" spans="1:29" ht="23.25" customHeight="1" x14ac:dyDescent="0.15">
      <c r="A231" s="82" t="s">
        <v>616</v>
      </c>
      <c r="B231" s="82"/>
      <c r="C231" s="435"/>
      <c r="D231" s="435"/>
      <c r="E231" s="435"/>
      <c r="F231" s="435"/>
      <c r="G231" s="435"/>
      <c r="H231" s="103"/>
      <c r="I231" s="103"/>
      <c r="J231" s="103"/>
      <c r="K231" s="103"/>
      <c r="L231" s="103"/>
      <c r="M231" s="103"/>
      <c r="N231" s="103"/>
    </row>
    <row r="232" spans="1:29" ht="19.5" customHeight="1" x14ac:dyDescent="0.15">
      <c r="A232" s="164" t="s">
        <v>61</v>
      </c>
      <c r="B232" s="388" t="s">
        <v>615</v>
      </c>
      <c r="C232" s="265" t="s">
        <v>614</v>
      </c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90"/>
      <c r="P232" s="699" t="s">
        <v>613</v>
      </c>
      <c r="Q232" s="118"/>
      <c r="R232" s="118"/>
      <c r="S232" s="190"/>
    </row>
    <row r="233" spans="1:29" ht="19.5" customHeight="1" x14ac:dyDescent="0.15">
      <c r="A233" s="189"/>
      <c r="B233" s="701"/>
      <c r="C233" s="473" t="s">
        <v>612</v>
      </c>
      <c r="D233" s="81" t="s">
        <v>611</v>
      </c>
      <c r="E233" s="315" t="s">
        <v>610</v>
      </c>
      <c r="F233" s="81" t="s">
        <v>609</v>
      </c>
      <c r="G233" s="700" t="s">
        <v>608</v>
      </c>
      <c r="H233" s="699"/>
      <c r="I233" s="699"/>
      <c r="J233" s="699"/>
      <c r="K233" s="117"/>
      <c r="L233" s="116"/>
      <c r="M233" s="473" t="s">
        <v>607</v>
      </c>
      <c r="N233" s="698" t="s">
        <v>606</v>
      </c>
      <c r="O233" s="473" t="s">
        <v>109</v>
      </c>
      <c r="P233" s="697" t="s">
        <v>34</v>
      </c>
      <c r="Q233" s="473" t="s">
        <v>605</v>
      </c>
      <c r="R233" s="113" t="s">
        <v>604</v>
      </c>
      <c r="S233" s="43" t="s">
        <v>603</v>
      </c>
    </row>
    <row r="234" spans="1:29" ht="33.75" customHeight="1" x14ac:dyDescent="0.15">
      <c r="A234" s="356"/>
      <c r="B234" s="696"/>
      <c r="C234" s="109"/>
      <c r="D234" s="109"/>
      <c r="E234" s="331"/>
      <c r="F234" s="109"/>
      <c r="G234" s="76" t="s">
        <v>34</v>
      </c>
      <c r="H234" s="110" t="s">
        <v>602</v>
      </c>
      <c r="I234" s="35" t="s">
        <v>601</v>
      </c>
      <c r="J234" s="33" t="s">
        <v>600</v>
      </c>
      <c r="K234" s="33" t="s">
        <v>599</v>
      </c>
      <c r="L234" s="33" t="s">
        <v>598</v>
      </c>
      <c r="M234" s="109"/>
      <c r="N234" s="109"/>
      <c r="O234" s="109"/>
      <c r="P234" s="109"/>
      <c r="Q234" s="109"/>
      <c r="R234" s="109"/>
      <c r="S234" s="695"/>
    </row>
    <row r="235" spans="1:29" ht="24.75" customHeight="1" x14ac:dyDescent="0.15">
      <c r="A235" s="12" t="s">
        <v>31</v>
      </c>
      <c r="B235" s="123">
        <v>1577</v>
      </c>
      <c r="C235" s="122">
        <v>1571</v>
      </c>
      <c r="D235" s="122">
        <v>117</v>
      </c>
      <c r="E235" s="122">
        <v>63</v>
      </c>
      <c r="F235" s="122">
        <v>195</v>
      </c>
      <c r="G235" s="122">
        <v>859</v>
      </c>
      <c r="H235" s="122"/>
      <c r="I235" s="122">
        <v>735</v>
      </c>
      <c r="J235" s="122">
        <v>65</v>
      </c>
      <c r="K235" s="122"/>
      <c r="L235" s="122"/>
      <c r="M235" s="122">
        <v>59</v>
      </c>
      <c r="N235" s="122">
        <v>43</v>
      </c>
      <c r="O235" s="122">
        <v>0</v>
      </c>
      <c r="P235" s="122">
        <v>6</v>
      </c>
      <c r="Q235" s="122">
        <v>3</v>
      </c>
      <c r="R235" s="122">
        <v>2</v>
      </c>
      <c r="S235" s="122">
        <v>1</v>
      </c>
      <c r="T235" s="119"/>
      <c r="U235" s="119"/>
      <c r="V235" s="119"/>
      <c r="W235" s="119"/>
      <c r="X235" s="119"/>
      <c r="Y235" s="119"/>
      <c r="Z235" s="119"/>
      <c r="AA235" s="119"/>
      <c r="AB235" s="119"/>
      <c r="AC235" s="119"/>
    </row>
    <row r="236" spans="1:29" ht="24.75" customHeight="1" x14ac:dyDescent="0.15">
      <c r="A236" s="12" t="s">
        <v>82</v>
      </c>
      <c r="B236" s="123">
        <v>1607</v>
      </c>
      <c r="C236" s="122">
        <v>1600</v>
      </c>
      <c r="D236" s="122">
        <v>114</v>
      </c>
      <c r="E236" s="122">
        <v>60</v>
      </c>
      <c r="F236" s="122">
        <v>188</v>
      </c>
      <c r="G236" s="122">
        <v>908</v>
      </c>
      <c r="H236" s="122"/>
      <c r="I236" s="122">
        <v>715</v>
      </c>
      <c r="J236" s="122">
        <v>127</v>
      </c>
      <c r="K236" s="122"/>
      <c r="L236" s="122"/>
      <c r="M236" s="122">
        <v>66</v>
      </c>
      <c r="N236" s="122">
        <v>48</v>
      </c>
      <c r="O236" s="122">
        <v>0</v>
      </c>
      <c r="P236" s="122">
        <v>7</v>
      </c>
      <c r="Q236" s="122">
        <v>3</v>
      </c>
      <c r="R236" s="122">
        <v>3</v>
      </c>
      <c r="S236" s="122">
        <v>1</v>
      </c>
      <c r="T236" s="119"/>
      <c r="U236" s="119"/>
      <c r="V236" s="119"/>
      <c r="W236" s="119"/>
      <c r="X236" s="119"/>
      <c r="Y236" s="119"/>
      <c r="Z236" s="119"/>
      <c r="AA236" s="119"/>
      <c r="AB236" s="119"/>
      <c r="AC236" s="119"/>
    </row>
    <row r="237" spans="1:29" ht="24.75" customHeight="1" x14ac:dyDescent="0.15">
      <c r="A237" s="12" t="s">
        <v>29</v>
      </c>
      <c r="B237" s="123">
        <v>1648</v>
      </c>
      <c r="C237" s="122">
        <v>1641</v>
      </c>
      <c r="D237" s="122">
        <v>115</v>
      </c>
      <c r="E237" s="122">
        <v>60</v>
      </c>
      <c r="F237" s="122">
        <v>185</v>
      </c>
      <c r="G237" s="122">
        <v>948</v>
      </c>
      <c r="H237" s="122"/>
      <c r="I237" s="122">
        <v>210</v>
      </c>
      <c r="J237" s="122">
        <v>661</v>
      </c>
      <c r="K237" s="122"/>
      <c r="L237" s="122"/>
      <c r="M237" s="122">
        <v>77</v>
      </c>
      <c r="N237" s="122">
        <v>53</v>
      </c>
      <c r="O237" s="122">
        <v>0</v>
      </c>
      <c r="P237" s="122">
        <v>7</v>
      </c>
      <c r="Q237" s="122">
        <v>3</v>
      </c>
      <c r="R237" s="122">
        <v>3</v>
      </c>
      <c r="S237" s="122">
        <v>1</v>
      </c>
      <c r="T237" s="119"/>
      <c r="U237" s="119"/>
      <c r="V237" s="119"/>
      <c r="W237" s="119"/>
      <c r="X237" s="119"/>
      <c r="Y237" s="119"/>
      <c r="Z237" s="119"/>
      <c r="AA237" s="119"/>
      <c r="AB237" s="119"/>
      <c r="AC237" s="119"/>
    </row>
    <row r="238" spans="1:29" ht="24.75" customHeight="1" x14ac:dyDescent="0.15">
      <c r="A238" s="12" t="s">
        <v>28</v>
      </c>
      <c r="B238" s="694">
        <v>1713</v>
      </c>
      <c r="C238" s="67">
        <v>1693</v>
      </c>
      <c r="D238" s="122">
        <v>117</v>
      </c>
      <c r="E238" s="122">
        <v>51</v>
      </c>
      <c r="F238" s="122">
        <v>637</v>
      </c>
      <c r="G238" s="122">
        <v>1092</v>
      </c>
      <c r="H238" s="122">
        <v>0</v>
      </c>
      <c r="I238" s="122">
        <v>126</v>
      </c>
      <c r="J238" s="122">
        <v>637</v>
      </c>
      <c r="K238" s="122">
        <v>282</v>
      </c>
      <c r="L238" s="122">
        <v>47</v>
      </c>
      <c r="M238" s="122">
        <v>257</v>
      </c>
      <c r="N238" s="122">
        <v>56</v>
      </c>
      <c r="O238" s="122">
        <v>0</v>
      </c>
      <c r="P238" s="122"/>
      <c r="Q238" s="122">
        <v>3</v>
      </c>
      <c r="R238" s="122">
        <v>5</v>
      </c>
      <c r="S238" s="122">
        <v>2</v>
      </c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</row>
    <row r="239" spans="1:29" ht="24.75" customHeight="1" x14ac:dyDescent="0.15">
      <c r="A239" s="12" t="s">
        <v>27</v>
      </c>
      <c r="B239" s="693">
        <v>1686</v>
      </c>
      <c r="C239" s="693">
        <v>1678</v>
      </c>
      <c r="D239" s="693">
        <v>115</v>
      </c>
      <c r="E239" s="693">
        <v>48</v>
      </c>
      <c r="F239" s="693">
        <v>166</v>
      </c>
      <c r="G239" s="693">
        <v>1039</v>
      </c>
      <c r="H239" s="693"/>
      <c r="I239" s="693">
        <v>48</v>
      </c>
      <c r="J239" s="693">
        <v>876</v>
      </c>
      <c r="K239" s="693">
        <v>92</v>
      </c>
      <c r="L239" s="693">
        <v>23</v>
      </c>
      <c r="M239" s="693">
        <v>253</v>
      </c>
      <c r="N239" s="693">
        <v>57</v>
      </c>
      <c r="O239" s="693">
        <v>0</v>
      </c>
      <c r="P239" s="693">
        <v>8</v>
      </c>
      <c r="Q239" s="693">
        <v>2</v>
      </c>
      <c r="R239" s="10">
        <v>4</v>
      </c>
      <c r="S239" s="10">
        <v>2</v>
      </c>
      <c r="T239" s="119"/>
      <c r="U239" s="119"/>
      <c r="V239" s="119"/>
      <c r="W239" s="119"/>
      <c r="X239" s="119"/>
      <c r="Y239" s="119"/>
      <c r="Z239" s="119"/>
      <c r="AA239" s="119"/>
      <c r="AB239" s="119"/>
      <c r="AC239" s="119"/>
    </row>
    <row r="240" spans="1:29" ht="24.75" customHeight="1" x14ac:dyDescent="0.15">
      <c r="A240" s="9" t="s">
        <v>26</v>
      </c>
      <c r="B240" s="692">
        <v>1735</v>
      </c>
      <c r="C240" s="691">
        <v>1727</v>
      </c>
      <c r="D240" s="691">
        <v>113</v>
      </c>
      <c r="E240" s="691">
        <v>48</v>
      </c>
      <c r="F240" s="691">
        <v>163</v>
      </c>
      <c r="G240" s="691">
        <v>1111</v>
      </c>
      <c r="H240" s="691">
        <v>1</v>
      </c>
      <c r="I240" s="691">
        <v>37</v>
      </c>
      <c r="J240" s="691">
        <v>935</v>
      </c>
      <c r="K240" s="691">
        <v>111</v>
      </c>
      <c r="L240" s="691">
        <v>27</v>
      </c>
      <c r="M240" s="691">
        <v>235</v>
      </c>
      <c r="N240" s="691">
        <v>57</v>
      </c>
      <c r="O240" s="691">
        <v>0</v>
      </c>
      <c r="P240" s="691">
        <v>8</v>
      </c>
      <c r="Q240" s="691">
        <v>2</v>
      </c>
      <c r="R240" s="690">
        <v>4</v>
      </c>
      <c r="S240" s="690">
        <v>2</v>
      </c>
    </row>
    <row r="241" spans="1:39" s="94" customFormat="1" ht="12" customHeight="1" x14ac:dyDescent="0.15">
      <c r="A241" s="364"/>
      <c r="B241" s="135">
        <f>SUM(B242:B264)</f>
        <v>1735</v>
      </c>
      <c r="C241" s="134">
        <f>SUM(C242:C264)</f>
        <v>1727</v>
      </c>
      <c r="D241" s="134">
        <f>SUM(D242:D264)</f>
        <v>113</v>
      </c>
      <c r="E241" s="134">
        <f>SUM(E242:E264)</f>
        <v>48</v>
      </c>
      <c r="F241" s="134">
        <f>SUM(F242:F264)</f>
        <v>163</v>
      </c>
      <c r="G241" s="134">
        <f>SUM(H241:L241)</f>
        <v>1111</v>
      </c>
      <c r="H241" s="134">
        <f>SUM(H242:H264)</f>
        <v>1</v>
      </c>
      <c r="I241" s="134">
        <f>SUM(I242:I264)</f>
        <v>37</v>
      </c>
      <c r="J241" s="134">
        <f>SUM(J242:J264)</f>
        <v>935</v>
      </c>
      <c r="K241" s="134">
        <f>SUM(K242:K264)</f>
        <v>111</v>
      </c>
      <c r="L241" s="134">
        <f>SUM(L242:L264)</f>
        <v>27</v>
      </c>
      <c r="M241" s="134">
        <f>SUM(M242:M264)</f>
        <v>235</v>
      </c>
      <c r="N241" s="134">
        <f>SUM(N242:N264)</f>
        <v>57</v>
      </c>
      <c r="O241" s="134">
        <f>SUM(O242:O264)</f>
        <v>0</v>
      </c>
      <c r="P241" s="134">
        <f>SUM(Q241:S241)</f>
        <v>8</v>
      </c>
      <c r="Q241" s="134">
        <f>SUM(Q242:Q264)</f>
        <v>2</v>
      </c>
      <c r="R241" s="134">
        <f>SUM(R242:R264)</f>
        <v>4</v>
      </c>
      <c r="S241" s="134">
        <f>SUM(S242:S264)</f>
        <v>2</v>
      </c>
    </row>
    <row r="242" spans="1:39" ht="18" customHeight="1" x14ac:dyDescent="0.15">
      <c r="A242" s="12" t="s">
        <v>25</v>
      </c>
      <c r="B242" s="11">
        <f>SUM(C242+P242)</f>
        <v>45</v>
      </c>
      <c r="C242" s="10">
        <f>SUM(D242+E242+F242+G242+M242+N242+O242)</f>
        <v>45</v>
      </c>
      <c r="D242" s="10">
        <v>6</v>
      </c>
      <c r="E242" s="10">
        <v>1</v>
      </c>
      <c r="F242" s="10">
        <v>7</v>
      </c>
      <c r="G242" s="10">
        <v>19</v>
      </c>
      <c r="H242" s="10">
        <v>0</v>
      </c>
      <c r="I242" s="10">
        <v>1</v>
      </c>
      <c r="J242" s="689">
        <v>18</v>
      </c>
      <c r="K242" s="10">
        <v>0</v>
      </c>
      <c r="L242" s="10">
        <v>0</v>
      </c>
      <c r="M242" s="10">
        <v>7</v>
      </c>
      <c r="N242" s="10">
        <v>5</v>
      </c>
      <c r="O242" s="10"/>
      <c r="P242" s="10">
        <f>SUM(Q242:S242)</f>
        <v>0</v>
      </c>
      <c r="Q242" s="10"/>
      <c r="R242" s="360"/>
      <c r="S242" s="360"/>
    </row>
    <row r="243" spans="1:39" ht="18" customHeight="1" x14ac:dyDescent="0.15">
      <c r="A243" s="12" t="s">
        <v>24</v>
      </c>
      <c r="B243" s="11">
        <f>SUM(C243+P243)</f>
        <v>96</v>
      </c>
      <c r="C243" s="10">
        <f>SUM(D243+E243+F243+G243+M243+N243+O243)</f>
        <v>96</v>
      </c>
      <c r="D243" s="10">
        <v>17</v>
      </c>
      <c r="E243" s="10">
        <v>3</v>
      </c>
      <c r="F243" s="10">
        <v>13</v>
      </c>
      <c r="G243" s="10">
        <f>SUM(H243:L243)</f>
        <v>52</v>
      </c>
      <c r="H243" s="10">
        <v>0</v>
      </c>
      <c r="I243" s="10">
        <v>1</v>
      </c>
      <c r="J243" s="689">
        <v>43</v>
      </c>
      <c r="K243" s="688">
        <v>5</v>
      </c>
      <c r="L243" s="10">
        <v>3</v>
      </c>
      <c r="M243" s="10">
        <v>10</v>
      </c>
      <c r="N243" s="10">
        <v>1</v>
      </c>
      <c r="O243" s="10"/>
      <c r="P243" s="10">
        <f>SUM(Q243:S243)</f>
        <v>0</v>
      </c>
      <c r="Q243" s="10"/>
      <c r="R243" s="360"/>
      <c r="S243" s="360"/>
    </row>
    <row r="244" spans="1:39" ht="18" customHeight="1" x14ac:dyDescent="0.15">
      <c r="A244" s="12" t="s">
        <v>23</v>
      </c>
      <c r="B244" s="11">
        <f>SUM(C244+P244)</f>
        <v>36</v>
      </c>
      <c r="C244" s="10">
        <f>SUM(D244+E244+F244+G244+M244+N244+O244)</f>
        <v>34</v>
      </c>
      <c r="D244" s="10">
        <v>0</v>
      </c>
      <c r="E244" s="10">
        <v>0</v>
      </c>
      <c r="F244" s="10">
        <v>4</v>
      </c>
      <c r="G244" s="10">
        <v>23</v>
      </c>
      <c r="H244" s="10">
        <v>0</v>
      </c>
      <c r="I244" s="10">
        <v>2</v>
      </c>
      <c r="J244" s="689">
        <v>18</v>
      </c>
      <c r="K244" s="688">
        <v>3</v>
      </c>
      <c r="L244" s="10">
        <v>0</v>
      </c>
      <c r="M244" s="10">
        <v>5</v>
      </c>
      <c r="N244" s="10">
        <v>2</v>
      </c>
      <c r="O244" s="10"/>
      <c r="P244" s="10">
        <f>SUM(Q244:S244)</f>
        <v>2</v>
      </c>
      <c r="Q244" s="10"/>
      <c r="R244" s="360">
        <v>2</v>
      </c>
      <c r="S244" s="360"/>
    </row>
    <row r="245" spans="1:39" ht="18" customHeight="1" x14ac:dyDescent="0.15">
      <c r="A245" s="12" t="s">
        <v>22</v>
      </c>
      <c r="B245" s="11">
        <f>SUM(C245+P245)</f>
        <v>46</v>
      </c>
      <c r="C245" s="10">
        <f>SUM(D245+E245+F245+G245+M245+N245+O245)</f>
        <v>46</v>
      </c>
      <c r="D245" s="10">
        <v>1</v>
      </c>
      <c r="E245" s="10">
        <v>1</v>
      </c>
      <c r="F245" s="10">
        <v>6</v>
      </c>
      <c r="G245" s="10">
        <f>SUM(H245:L245)</f>
        <v>26</v>
      </c>
      <c r="H245" s="10">
        <v>0</v>
      </c>
      <c r="I245" s="10">
        <v>0</v>
      </c>
      <c r="J245" s="689">
        <v>22</v>
      </c>
      <c r="K245" s="688">
        <v>4</v>
      </c>
      <c r="L245" s="10">
        <v>0</v>
      </c>
      <c r="M245" s="10">
        <v>9</v>
      </c>
      <c r="N245" s="10">
        <v>3</v>
      </c>
      <c r="O245" s="10"/>
      <c r="P245" s="10">
        <f>SUM(Q245:S245)</f>
        <v>0</v>
      </c>
      <c r="Q245" s="10"/>
      <c r="R245" s="360"/>
      <c r="S245" s="360"/>
    </row>
    <row r="246" spans="1:39" ht="18" customHeight="1" x14ac:dyDescent="0.15">
      <c r="A246" s="12" t="s">
        <v>21</v>
      </c>
      <c r="B246" s="11">
        <f>SUM(C246+P246)</f>
        <v>53</v>
      </c>
      <c r="C246" s="10">
        <f>SUM(D246+E246+F246+G246+M246+N246+O246)</f>
        <v>53</v>
      </c>
      <c r="D246" s="10">
        <v>2</v>
      </c>
      <c r="E246" s="10">
        <v>2</v>
      </c>
      <c r="F246" s="10">
        <v>5</v>
      </c>
      <c r="G246" s="10">
        <f>SUM(H246:L246)</f>
        <v>35</v>
      </c>
      <c r="H246" s="10">
        <v>0</v>
      </c>
      <c r="I246" s="10">
        <v>0</v>
      </c>
      <c r="J246" s="689">
        <v>27</v>
      </c>
      <c r="K246" s="688">
        <v>5</v>
      </c>
      <c r="L246" s="10">
        <v>3</v>
      </c>
      <c r="M246" s="10">
        <v>9</v>
      </c>
      <c r="N246" s="10">
        <v>0</v>
      </c>
      <c r="O246" s="10"/>
      <c r="P246" s="10">
        <f>SUM(Q246:S246)</f>
        <v>0</v>
      </c>
      <c r="Q246" s="10"/>
      <c r="R246" s="360"/>
      <c r="S246" s="360"/>
    </row>
    <row r="247" spans="1:39" ht="18" customHeight="1" x14ac:dyDescent="0.15">
      <c r="A247" s="12" t="s">
        <v>20</v>
      </c>
      <c r="B247" s="11">
        <f>SUM(C247+P247)</f>
        <v>84</v>
      </c>
      <c r="C247" s="10">
        <f>SUM(D247+E247+F247+G247+M247+N247+O247)</f>
        <v>81</v>
      </c>
      <c r="D247" s="10">
        <v>17</v>
      </c>
      <c r="E247" s="10">
        <v>4</v>
      </c>
      <c r="F247" s="10">
        <v>16</v>
      </c>
      <c r="G247" s="10">
        <f>SUM(H247:L247)</f>
        <v>31</v>
      </c>
      <c r="H247" s="10">
        <v>0</v>
      </c>
      <c r="I247" s="10">
        <v>1</v>
      </c>
      <c r="J247" s="689">
        <v>28</v>
      </c>
      <c r="K247" s="688">
        <v>1</v>
      </c>
      <c r="L247" s="10">
        <v>1</v>
      </c>
      <c r="M247" s="10">
        <v>7</v>
      </c>
      <c r="N247" s="10">
        <v>6</v>
      </c>
      <c r="O247" s="10"/>
      <c r="P247" s="10">
        <f>SUM(Q247:S247)</f>
        <v>3</v>
      </c>
      <c r="Q247" s="10">
        <v>1</v>
      </c>
      <c r="R247" s="360">
        <v>1</v>
      </c>
      <c r="S247" s="360">
        <v>1</v>
      </c>
    </row>
    <row r="248" spans="1:39" ht="18" customHeight="1" x14ac:dyDescent="0.15">
      <c r="A248" s="12" t="s">
        <v>19</v>
      </c>
      <c r="B248" s="11">
        <f>SUM(C248+P248)</f>
        <v>88</v>
      </c>
      <c r="C248" s="10">
        <f>SUM(D248+E248+F248+G248+M248+N248+O248)</f>
        <v>87</v>
      </c>
      <c r="D248" s="10">
        <v>4</v>
      </c>
      <c r="E248" s="10">
        <v>4</v>
      </c>
      <c r="F248" s="10">
        <v>7</v>
      </c>
      <c r="G248" s="10">
        <f>SUM(H248:L248)</f>
        <v>54</v>
      </c>
      <c r="H248" s="10">
        <v>0</v>
      </c>
      <c r="I248" s="10">
        <v>0</v>
      </c>
      <c r="J248" s="689">
        <v>48</v>
      </c>
      <c r="K248" s="688">
        <v>6</v>
      </c>
      <c r="L248" s="10">
        <v>0</v>
      </c>
      <c r="M248" s="10">
        <v>15</v>
      </c>
      <c r="N248" s="10">
        <v>3</v>
      </c>
      <c r="O248" s="10"/>
      <c r="P248" s="10">
        <f>SUM(Q248:S248)</f>
        <v>1</v>
      </c>
      <c r="Q248" s="10"/>
      <c r="R248" s="360">
        <v>1</v>
      </c>
      <c r="S248" s="360"/>
    </row>
    <row r="249" spans="1:39" ht="18" customHeight="1" x14ac:dyDescent="0.15">
      <c r="A249" s="12" t="s">
        <v>18</v>
      </c>
      <c r="B249" s="11">
        <f>SUM(C249+P249)</f>
        <v>60</v>
      </c>
      <c r="C249" s="10">
        <f>SUM(D249+E249+F249+G249+M249+N249+O249)</f>
        <v>60</v>
      </c>
      <c r="D249" s="10">
        <v>3</v>
      </c>
      <c r="E249" s="10">
        <v>3</v>
      </c>
      <c r="F249" s="10">
        <v>8</v>
      </c>
      <c r="G249" s="10">
        <f>SUM(H249:L249)</f>
        <v>38</v>
      </c>
      <c r="H249" s="10">
        <v>0</v>
      </c>
      <c r="I249" s="10">
        <v>2</v>
      </c>
      <c r="J249" s="689">
        <v>28</v>
      </c>
      <c r="K249" s="688">
        <v>6</v>
      </c>
      <c r="L249" s="10">
        <v>2</v>
      </c>
      <c r="M249" s="10">
        <v>7</v>
      </c>
      <c r="N249" s="10">
        <v>1</v>
      </c>
      <c r="O249" s="10"/>
      <c r="P249" s="10">
        <f>SUM(Q249:S249)</f>
        <v>0</v>
      </c>
      <c r="Q249" s="10"/>
      <c r="R249" s="360"/>
      <c r="S249" s="360"/>
      <c r="AM249" s="1" t="s">
        <v>17</v>
      </c>
    </row>
    <row r="250" spans="1:39" ht="18" customHeight="1" x14ac:dyDescent="0.15">
      <c r="A250" s="12" t="s">
        <v>16</v>
      </c>
      <c r="B250" s="11">
        <f>SUM(C250+P250)</f>
        <v>79</v>
      </c>
      <c r="C250" s="10">
        <f>SUM(D250+E250+F250+G250+M250+N250+O250)</f>
        <v>79</v>
      </c>
      <c r="D250" s="10">
        <v>0</v>
      </c>
      <c r="E250" s="10">
        <v>3</v>
      </c>
      <c r="F250" s="10">
        <v>8</v>
      </c>
      <c r="G250" s="10">
        <f>SUM(H250:L250)</f>
        <v>58</v>
      </c>
      <c r="H250" s="10">
        <v>0</v>
      </c>
      <c r="I250" s="10">
        <v>1</v>
      </c>
      <c r="J250" s="689">
        <v>55</v>
      </c>
      <c r="K250" s="688">
        <v>2</v>
      </c>
      <c r="L250" s="10">
        <v>0</v>
      </c>
      <c r="M250" s="10">
        <v>7</v>
      </c>
      <c r="N250" s="10">
        <v>3</v>
      </c>
      <c r="O250" s="10"/>
      <c r="P250" s="10">
        <f>SUM(Q250:S250)</f>
        <v>0</v>
      </c>
      <c r="Q250" s="10"/>
      <c r="R250" s="360"/>
      <c r="S250" s="360"/>
    </row>
    <row r="251" spans="1:39" ht="18" customHeight="1" x14ac:dyDescent="0.15">
      <c r="A251" s="12" t="s">
        <v>15</v>
      </c>
      <c r="B251" s="11">
        <f>SUM(C251+P251)</f>
        <v>39</v>
      </c>
      <c r="C251" s="10">
        <f>SUM(D251+E251+F251+G251+M251+N251+O251)</f>
        <v>39</v>
      </c>
      <c r="D251" s="10">
        <v>6</v>
      </c>
      <c r="E251" s="10">
        <v>1</v>
      </c>
      <c r="F251" s="10">
        <v>3</v>
      </c>
      <c r="G251" s="10">
        <f>SUM(H251:L251)</f>
        <v>21</v>
      </c>
      <c r="H251" s="10">
        <v>0</v>
      </c>
      <c r="I251" s="10">
        <v>0</v>
      </c>
      <c r="J251" s="689">
        <v>20</v>
      </c>
      <c r="K251" s="688">
        <v>0</v>
      </c>
      <c r="L251" s="10">
        <v>1</v>
      </c>
      <c r="M251" s="10">
        <v>7</v>
      </c>
      <c r="N251" s="10">
        <v>1</v>
      </c>
      <c r="O251" s="10"/>
      <c r="P251" s="10">
        <f>SUM(Q251:S251)</f>
        <v>0</v>
      </c>
      <c r="Q251" s="10"/>
      <c r="R251" s="360"/>
      <c r="S251" s="360"/>
    </row>
    <row r="252" spans="1:39" ht="18" customHeight="1" x14ac:dyDescent="0.15">
      <c r="A252" s="12" t="s">
        <v>14</v>
      </c>
      <c r="B252" s="11">
        <f>SUM(C252+P252)</f>
        <v>83</v>
      </c>
      <c r="C252" s="10">
        <f>SUM(D252+E252+F252+G252+M252+N252+O252)</f>
        <v>83</v>
      </c>
      <c r="D252" s="10">
        <v>14</v>
      </c>
      <c r="E252" s="10">
        <v>2</v>
      </c>
      <c r="F252" s="10">
        <v>5</v>
      </c>
      <c r="G252" s="10">
        <f>SUM(H252:L252)</f>
        <v>53</v>
      </c>
      <c r="H252" s="10">
        <v>0</v>
      </c>
      <c r="I252" s="10">
        <v>0</v>
      </c>
      <c r="J252" s="689">
        <v>51</v>
      </c>
      <c r="K252" s="688">
        <v>2</v>
      </c>
      <c r="L252" s="10">
        <v>0</v>
      </c>
      <c r="M252" s="10">
        <v>8</v>
      </c>
      <c r="N252" s="10">
        <v>1</v>
      </c>
      <c r="O252" s="10"/>
      <c r="P252" s="10">
        <f>SUM(Q252:S252)</f>
        <v>0</v>
      </c>
      <c r="Q252" s="10"/>
      <c r="R252" s="360"/>
      <c r="S252" s="360"/>
    </row>
    <row r="253" spans="1:39" ht="18" customHeight="1" x14ac:dyDescent="0.15">
      <c r="A253" s="12" t="s">
        <v>13</v>
      </c>
      <c r="B253" s="11">
        <f>SUM(C253+P253)</f>
        <v>52</v>
      </c>
      <c r="C253" s="10">
        <f>SUM(D253+E253+F253+G253+M253+N253+O253)</f>
        <v>52</v>
      </c>
      <c r="D253" s="10">
        <v>0</v>
      </c>
      <c r="E253" s="10">
        <v>2</v>
      </c>
      <c r="F253" s="10">
        <v>5</v>
      </c>
      <c r="G253" s="10">
        <f>SUM(H253:L253)</f>
        <v>36</v>
      </c>
      <c r="H253" s="10">
        <v>0</v>
      </c>
      <c r="I253" s="10">
        <v>0</v>
      </c>
      <c r="J253" s="689">
        <v>34</v>
      </c>
      <c r="K253" s="688">
        <v>2</v>
      </c>
      <c r="L253" s="10">
        <v>0</v>
      </c>
      <c r="M253" s="10">
        <v>9</v>
      </c>
      <c r="N253" s="10">
        <v>0</v>
      </c>
      <c r="O253" s="10"/>
      <c r="P253" s="10">
        <f>SUM(Q253:S253)</f>
        <v>0</v>
      </c>
      <c r="Q253" s="10"/>
      <c r="R253" s="360"/>
      <c r="S253" s="360"/>
    </row>
    <row r="254" spans="1:39" ht="18" customHeight="1" x14ac:dyDescent="0.15">
      <c r="A254" s="12" t="s">
        <v>12</v>
      </c>
      <c r="B254" s="11">
        <f>SUM(C254+P254)</f>
        <v>110</v>
      </c>
      <c r="C254" s="10">
        <f>SUM(D254+E254+F254+G254+M254+N254+O254)</f>
        <v>110</v>
      </c>
      <c r="D254" s="10">
        <v>10</v>
      </c>
      <c r="E254" s="10">
        <v>3</v>
      </c>
      <c r="F254" s="10">
        <v>11</v>
      </c>
      <c r="G254" s="10">
        <f>SUM(H254:L254)</f>
        <v>65</v>
      </c>
      <c r="H254" s="10">
        <v>0</v>
      </c>
      <c r="I254" s="10">
        <v>4</v>
      </c>
      <c r="J254" s="689">
        <v>55</v>
      </c>
      <c r="K254" s="688">
        <v>4</v>
      </c>
      <c r="L254" s="10">
        <v>2</v>
      </c>
      <c r="M254" s="10">
        <v>16</v>
      </c>
      <c r="N254" s="10">
        <v>5</v>
      </c>
      <c r="O254" s="10"/>
      <c r="P254" s="10">
        <f>SUM(Q254:S254)</f>
        <v>0</v>
      </c>
      <c r="Q254" s="10"/>
      <c r="R254" s="360"/>
      <c r="S254" s="360"/>
    </row>
    <row r="255" spans="1:39" ht="18" customHeight="1" x14ac:dyDescent="0.15">
      <c r="A255" s="12" t="s">
        <v>11</v>
      </c>
      <c r="B255" s="11">
        <f>SUM(C255+P255)</f>
        <v>30</v>
      </c>
      <c r="C255" s="10">
        <f>SUM(D255+E255+F255+G255+M255+N255+O255)</f>
        <v>30</v>
      </c>
      <c r="D255" s="10">
        <v>0</v>
      </c>
      <c r="E255" s="10">
        <v>1</v>
      </c>
      <c r="F255" s="10">
        <v>5</v>
      </c>
      <c r="G255" s="10">
        <f>SUM(H255:L255)</f>
        <v>18</v>
      </c>
      <c r="H255" s="10">
        <v>0</v>
      </c>
      <c r="I255" s="10">
        <v>0</v>
      </c>
      <c r="J255" s="689">
        <v>18</v>
      </c>
      <c r="K255" s="688">
        <v>0</v>
      </c>
      <c r="L255" s="10">
        <v>0</v>
      </c>
      <c r="M255" s="10">
        <v>5</v>
      </c>
      <c r="N255" s="10">
        <v>1</v>
      </c>
      <c r="O255" s="10"/>
      <c r="P255" s="10">
        <f>SUM(Q255:S255)</f>
        <v>0</v>
      </c>
      <c r="Q255" s="10"/>
      <c r="R255" s="360"/>
      <c r="S255" s="360"/>
    </row>
    <row r="256" spans="1:39" ht="18" customHeight="1" x14ac:dyDescent="0.15">
      <c r="A256" s="12" t="s">
        <v>10</v>
      </c>
      <c r="B256" s="11">
        <f>SUM(C256+P256)</f>
        <v>71</v>
      </c>
      <c r="C256" s="10">
        <f>SUM(D256+E256+F256+G256+M256+N256+O256)</f>
        <v>70</v>
      </c>
      <c r="D256" s="10">
        <v>1</v>
      </c>
      <c r="E256" s="10">
        <v>2</v>
      </c>
      <c r="F256" s="10">
        <v>5</v>
      </c>
      <c r="G256" s="10">
        <f>SUM(H256:L256)</f>
        <v>47</v>
      </c>
      <c r="H256" s="10">
        <v>0</v>
      </c>
      <c r="I256" s="10">
        <v>1</v>
      </c>
      <c r="J256" s="689">
        <v>39</v>
      </c>
      <c r="K256" s="688">
        <v>6</v>
      </c>
      <c r="L256" s="10">
        <v>1</v>
      </c>
      <c r="M256" s="10">
        <v>12</v>
      </c>
      <c r="N256" s="10">
        <v>3</v>
      </c>
      <c r="O256" s="10"/>
      <c r="P256" s="10">
        <f>SUM(Q256:S256)</f>
        <v>1</v>
      </c>
      <c r="Q256" s="10"/>
      <c r="R256" s="360"/>
      <c r="S256" s="360">
        <v>1</v>
      </c>
    </row>
    <row r="257" spans="1:32" ht="18" customHeight="1" x14ac:dyDescent="0.15">
      <c r="A257" s="12" t="s">
        <v>9</v>
      </c>
      <c r="B257" s="11">
        <f>SUM(C257+P257)</f>
        <v>57</v>
      </c>
      <c r="C257" s="10">
        <f>SUM(D257+E257+F257+G257+M257+N257+O257)</f>
        <v>57</v>
      </c>
      <c r="D257" s="10">
        <v>6</v>
      </c>
      <c r="E257" s="10">
        <v>1</v>
      </c>
      <c r="F257" s="10">
        <v>5</v>
      </c>
      <c r="G257" s="10">
        <f>SUM(H257:L257)</f>
        <v>37</v>
      </c>
      <c r="H257" s="10">
        <v>0</v>
      </c>
      <c r="I257" s="10">
        <v>0</v>
      </c>
      <c r="J257" s="689">
        <v>30</v>
      </c>
      <c r="K257" s="688">
        <v>6</v>
      </c>
      <c r="L257" s="10">
        <v>1</v>
      </c>
      <c r="M257" s="10">
        <v>8</v>
      </c>
      <c r="N257" s="10">
        <v>0</v>
      </c>
      <c r="O257" s="10"/>
      <c r="P257" s="10">
        <f>SUM(Q257:S257)</f>
        <v>0</v>
      </c>
      <c r="Q257" s="10"/>
      <c r="R257" s="360"/>
      <c r="S257" s="360"/>
    </row>
    <row r="258" spans="1:32" ht="18" customHeight="1" x14ac:dyDescent="0.15">
      <c r="A258" s="12" t="s">
        <v>8</v>
      </c>
      <c r="B258" s="11">
        <f>SUM(C258+P258)</f>
        <v>146</v>
      </c>
      <c r="C258" s="10">
        <f>SUM(D258+E258+F258+G258+M258+N258+O258)</f>
        <v>146</v>
      </c>
      <c r="D258" s="10">
        <v>2</v>
      </c>
      <c r="E258" s="10">
        <v>5</v>
      </c>
      <c r="F258" s="10">
        <v>16</v>
      </c>
      <c r="G258" s="10">
        <f>SUM(H258:L258)</f>
        <v>100</v>
      </c>
      <c r="H258" s="10">
        <v>0</v>
      </c>
      <c r="I258" s="10">
        <v>7</v>
      </c>
      <c r="J258" s="689">
        <v>85</v>
      </c>
      <c r="K258" s="688">
        <v>7</v>
      </c>
      <c r="L258" s="10">
        <v>1</v>
      </c>
      <c r="M258" s="10">
        <v>20</v>
      </c>
      <c r="N258" s="10">
        <v>3</v>
      </c>
      <c r="O258" s="10"/>
      <c r="P258" s="10">
        <f>SUM(Q258:S258)</f>
        <v>0</v>
      </c>
      <c r="Q258" s="10"/>
      <c r="R258" s="360"/>
      <c r="S258" s="360"/>
    </row>
    <row r="259" spans="1:32" ht="18" customHeight="1" x14ac:dyDescent="0.15">
      <c r="A259" s="12" t="s">
        <v>7</v>
      </c>
      <c r="B259" s="11">
        <f>SUM(C259+P259)</f>
        <v>63</v>
      </c>
      <c r="C259" s="10">
        <f>SUM(D259+E259+F259+G259+M259+N259+O259)</f>
        <v>63</v>
      </c>
      <c r="D259" s="10">
        <v>6</v>
      </c>
      <c r="E259" s="10">
        <v>1</v>
      </c>
      <c r="F259" s="10">
        <v>5</v>
      </c>
      <c r="G259" s="10">
        <f>SUM(H259:L259)</f>
        <v>42</v>
      </c>
      <c r="H259" s="10">
        <v>0</v>
      </c>
      <c r="I259" s="10">
        <v>2</v>
      </c>
      <c r="J259" s="689">
        <v>34</v>
      </c>
      <c r="K259" s="688">
        <v>5</v>
      </c>
      <c r="L259" s="10">
        <v>1</v>
      </c>
      <c r="M259" s="10">
        <v>9</v>
      </c>
      <c r="N259" s="10">
        <v>0</v>
      </c>
      <c r="O259" s="10"/>
      <c r="P259" s="10">
        <f>SUM(Q259:S259)</f>
        <v>0</v>
      </c>
      <c r="Q259" s="10"/>
      <c r="R259" s="360"/>
      <c r="S259" s="360"/>
    </row>
    <row r="260" spans="1:32" ht="18" customHeight="1" x14ac:dyDescent="0.15">
      <c r="A260" s="12" t="s">
        <v>6</v>
      </c>
      <c r="B260" s="11">
        <f>SUM(C260+P260)</f>
        <v>106</v>
      </c>
      <c r="C260" s="10">
        <f>SUM(D260+E260+F260+G260+M260+N260+O260)</f>
        <v>106</v>
      </c>
      <c r="D260" s="10">
        <v>0</v>
      </c>
      <c r="E260" s="10">
        <v>3</v>
      </c>
      <c r="F260" s="10">
        <v>5</v>
      </c>
      <c r="G260" s="10">
        <f>SUM(H260:L260)</f>
        <v>81</v>
      </c>
      <c r="H260" s="10">
        <v>0</v>
      </c>
      <c r="I260" s="10">
        <v>3</v>
      </c>
      <c r="J260" s="689">
        <v>67</v>
      </c>
      <c r="K260" s="688">
        <v>9</v>
      </c>
      <c r="L260" s="10">
        <v>2</v>
      </c>
      <c r="M260" s="10">
        <v>14</v>
      </c>
      <c r="N260" s="10">
        <v>3</v>
      </c>
      <c r="O260" s="10"/>
      <c r="P260" s="10">
        <f>SUM(Q260:S260)</f>
        <v>0</v>
      </c>
      <c r="Q260" s="10"/>
      <c r="R260" s="360"/>
      <c r="S260" s="360"/>
    </row>
    <row r="261" spans="1:32" ht="18" customHeight="1" x14ac:dyDescent="0.15">
      <c r="A261" s="12" t="s">
        <v>5</v>
      </c>
      <c r="B261" s="11">
        <f>SUM(C261+P261)</f>
        <v>89</v>
      </c>
      <c r="C261" s="10">
        <f>SUM(D261+E261+F261+G261+M261+N261+O261)</f>
        <v>88</v>
      </c>
      <c r="D261" s="10">
        <v>5</v>
      </c>
      <c r="E261" s="10">
        <v>1</v>
      </c>
      <c r="F261" s="10">
        <v>4</v>
      </c>
      <c r="G261" s="10">
        <f>SUM(H261:L261)</f>
        <v>58</v>
      </c>
      <c r="H261" s="10">
        <v>0</v>
      </c>
      <c r="I261" s="10">
        <v>0</v>
      </c>
      <c r="J261" s="689">
        <v>51</v>
      </c>
      <c r="K261" s="688">
        <v>6</v>
      </c>
      <c r="L261" s="10">
        <v>1</v>
      </c>
      <c r="M261" s="10">
        <v>13</v>
      </c>
      <c r="N261" s="10">
        <v>7</v>
      </c>
      <c r="O261" s="10"/>
      <c r="P261" s="10">
        <f>SUM(Q261:S261)</f>
        <v>1</v>
      </c>
      <c r="Q261" s="10">
        <v>1</v>
      </c>
      <c r="R261" s="360"/>
      <c r="S261" s="360"/>
    </row>
    <row r="262" spans="1:32" ht="18" customHeight="1" x14ac:dyDescent="0.15">
      <c r="A262" s="12" t="s">
        <v>4</v>
      </c>
      <c r="B262" s="11">
        <f>SUM(C262+P262)</f>
        <v>111</v>
      </c>
      <c r="C262" s="10">
        <f>SUM(D262+E262+F262+G262+M262+N262+O262)</f>
        <v>111</v>
      </c>
      <c r="D262" s="10">
        <v>1</v>
      </c>
      <c r="E262" s="10">
        <v>3</v>
      </c>
      <c r="F262" s="10">
        <v>11</v>
      </c>
      <c r="G262" s="10">
        <f>SUM(H262:L262)</f>
        <v>76</v>
      </c>
      <c r="H262" s="10">
        <v>0</v>
      </c>
      <c r="I262" s="10">
        <v>2</v>
      </c>
      <c r="J262" s="689">
        <v>58</v>
      </c>
      <c r="K262" s="688">
        <v>14</v>
      </c>
      <c r="L262" s="10">
        <v>2</v>
      </c>
      <c r="M262" s="10">
        <v>14</v>
      </c>
      <c r="N262" s="10">
        <v>6</v>
      </c>
      <c r="O262" s="10"/>
      <c r="P262" s="10">
        <f>SUM(Q262:S262)</f>
        <v>0</v>
      </c>
      <c r="Q262" s="10"/>
      <c r="R262" s="360"/>
      <c r="S262" s="360"/>
    </row>
    <row r="263" spans="1:32" ht="18" customHeight="1" x14ac:dyDescent="0.15">
      <c r="A263" s="12" t="s">
        <v>3</v>
      </c>
      <c r="B263" s="11">
        <f>SUM(C263+P263)</f>
        <v>111</v>
      </c>
      <c r="C263" s="10">
        <f>SUM(D263+E263+F263+G263+M263+N263+O263)</f>
        <v>111</v>
      </c>
      <c r="D263" s="10">
        <v>12</v>
      </c>
      <c r="E263" s="10">
        <v>1</v>
      </c>
      <c r="F263" s="10">
        <v>5</v>
      </c>
      <c r="G263" s="10">
        <f>SUM(H263:L263)</f>
        <v>84</v>
      </c>
      <c r="H263" s="10">
        <v>1</v>
      </c>
      <c r="I263" s="10">
        <v>4</v>
      </c>
      <c r="J263" s="689">
        <v>66</v>
      </c>
      <c r="K263" s="688">
        <v>12</v>
      </c>
      <c r="L263" s="10">
        <v>1</v>
      </c>
      <c r="M263" s="10">
        <v>9</v>
      </c>
      <c r="N263" s="10">
        <v>0</v>
      </c>
      <c r="O263" s="10"/>
      <c r="P263" s="10">
        <f>SUM(Q263:S263)</f>
        <v>0</v>
      </c>
      <c r="Q263" s="10"/>
      <c r="R263" s="360"/>
      <c r="S263" s="360"/>
    </row>
    <row r="264" spans="1:32" s="6" customFormat="1" ht="18" customHeight="1" x14ac:dyDescent="0.15">
      <c r="A264" s="9" t="s">
        <v>2</v>
      </c>
      <c r="B264" s="8">
        <f>SUM(C264+P264)</f>
        <v>80</v>
      </c>
      <c r="C264" s="7">
        <f>SUM(D264+E264+F264+G264+M264+N264+O264)</f>
        <v>80</v>
      </c>
      <c r="D264" s="7"/>
      <c r="E264" s="7">
        <v>1</v>
      </c>
      <c r="F264" s="7">
        <v>4</v>
      </c>
      <c r="G264" s="7">
        <f>SUM(H264:L264)</f>
        <v>57</v>
      </c>
      <c r="H264" s="7">
        <v>0</v>
      </c>
      <c r="I264" s="7">
        <v>6</v>
      </c>
      <c r="J264" s="687">
        <v>40</v>
      </c>
      <c r="K264" s="686">
        <v>6</v>
      </c>
      <c r="L264" s="7">
        <v>5</v>
      </c>
      <c r="M264" s="7">
        <v>15</v>
      </c>
      <c r="N264" s="7">
        <v>3</v>
      </c>
      <c r="O264" s="7"/>
      <c r="P264" s="7">
        <f>SUM(Q264:S264)</f>
        <v>0</v>
      </c>
      <c r="Q264" s="7"/>
      <c r="R264" s="358"/>
      <c r="S264" s="358"/>
    </row>
    <row r="265" spans="1:32" ht="20.100000000000001" customHeight="1" x14ac:dyDescent="0.15">
      <c r="A265" s="82" t="s">
        <v>597</v>
      </c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</row>
    <row r="266" spans="1:32" ht="20.25" customHeight="1" x14ac:dyDescent="0.15">
      <c r="A266" s="82" t="s">
        <v>596</v>
      </c>
      <c r="B266" s="82"/>
      <c r="C266" s="435"/>
      <c r="D266" s="435"/>
      <c r="E266" s="435"/>
      <c r="F266" s="435"/>
      <c r="G266" s="435"/>
      <c r="H266" s="435"/>
      <c r="I266" s="435"/>
      <c r="J266" s="435"/>
      <c r="K266" s="435"/>
      <c r="L266" s="435"/>
      <c r="M266" s="435"/>
      <c r="N266" s="435"/>
    </row>
    <row r="267" spans="1:32" x14ac:dyDescent="0.15">
      <c r="B267" s="96"/>
      <c r="C267" s="96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</row>
    <row r="268" spans="1:32" x14ac:dyDescent="0.15">
      <c r="B268" s="94"/>
    </row>
    <row r="270" spans="1:32" s="305" customFormat="1" ht="20.100000000000001" customHeight="1" x14ac:dyDescent="0.15">
      <c r="A270" s="83" t="s">
        <v>595</v>
      </c>
      <c r="B270" s="306"/>
      <c r="E270" s="306"/>
      <c r="F270" s="306"/>
      <c r="G270" s="306"/>
      <c r="H270" s="306"/>
      <c r="I270" s="306"/>
      <c r="J270" s="306"/>
      <c r="K270" s="306"/>
      <c r="L270" s="306"/>
    </row>
    <row r="271" spans="1:32" s="305" customFormat="1" ht="9.75" customHeight="1" x14ac:dyDescent="0.15">
      <c r="A271" s="306"/>
      <c r="B271" s="306"/>
      <c r="C271" s="306"/>
      <c r="D271" s="306"/>
      <c r="E271" s="306"/>
      <c r="F271" s="306"/>
      <c r="G271" s="306"/>
      <c r="H271" s="306"/>
      <c r="I271" s="306"/>
      <c r="J271" s="306"/>
      <c r="K271" s="306"/>
      <c r="L271" s="306"/>
    </row>
    <row r="272" spans="1:32" ht="20.100000000000001" customHeight="1" x14ac:dyDescent="0.15">
      <c r="A272" s="82" t="s">
        <v>392</v>
      </c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82" t="s">
        <v>17</v>
      </c>
    </row>
    <row r="273" spans="1:71" ht="47.25" customHeight="1" x14ac:dyDescent="0.15">
      <c r="A273" s="34" t="s">
        <v>93</v>
      </c>
      <c r="B273" s="110" t="s">
        <v>594</v>
      </c>
      <c r="C273" s="110" t="s">
        <v>593</v>
      </c>
      <c r="D273" s="110" t="s">
        <v>592</v>
      </c>
      <c r="E273" s="129" t="s">
        <v>591</v>
      </c>
      <c r="F273" s="35" t="s">
        <v>560</v>
      </c>
      <c r="G273" s="35" t="s">
        <v>573</v>
      </c>
      <c r="H273" s="35" t="s">
        <v>590</v>
      </c>
      <c r="I273" s="110" t="s">
        <v>589</v>
      </c>
      <c r="J273" s="33" t="s">
        <v>588</v>
      </c>
      <c r="K273" s="33" t="s">
        <v>587</v>
      </c>
      <c r="L273" s="53" t="s">
        <v>586</v>
      </c>
      <c r="M273" s="53" t="s">
        <v>585</v>
      </c>
      <c r="N273" s="53" t="s">
        <v>584</v>
      </c>
      <c r="O273" s="53" t="s">
        <v>583</v>
      </c>
    </row>
    <row r="274" spans="1:71" ht="24.75" customHeight="1" x14ac:dyDescent="0.15">
      <c r="A274" s="12" t="s">
        <v>31</v>
      </c>
      <c r="B274" s="123">
        <v>20230</v>
      </c>
      <c r="C274" s="122">
        <v>4203</v>
      </c>
      <c r="D274" s="122">
        <v>16412</v>
      </c>
      <c r="E274" s="122">
        <v>9047</v>
      </c>
      <c r="F274" s="122">
        <v>19044</v>
      </c>
      <c r="G274" s="122">
        <v>1296</v>
      </c>
      <c r="H274" s="122">
        <v>25128</v>
      </c>
      <c r="I274" s="122">
        <v>4504</v>
      </c>
      <c r="J274" s="122">
        <v>64830</v>
      </c>
      <c r="K274" s="122">
        <v>77</v>
      </c>
      <c r="L274" s="122">
        <v>45843</v>
      </c>
      <c r="M274" s="122"/>
      <c r="N274" s="122"/>
      <c r="O274" s="122"/>
    </row>
    <row r="275" spans="1:71" ht="24.75" customHeight="1" x14ac:dyDescent="0.15">
      <c r="A275" s="12" t="s">
        <v>82</v>
      </c>
      <c r="B275" s="123">
        <v>22208</v>
      </c>
      <c r="C275" s="122">
        <v>5559</v>
      </c>
      <c r="D275" s="122">
        <v>9358</v>
      </c>
      <c r="E275" s="122">
        <v>9320</v>
      </c>
      <c r="F275" s="122">
        <v>19886</v>
      </c>
      <c r="G275" s="122">
        <v>1021</v>
      </c>
      <c r="H275" s="122">
        <v>24809</v>
      </c>
      <c r="I275" s="122">
        <v>4734</v>
      </c>
      <c r="J275" s="122">
        <v>73610</v>
      </c>
      <c r="K275" s="122">
        <v>69</v>
      </c>
      <c r="L275" s="122">
        <v>57353</v>
      </c>
      <c r="M275" s="122"/>
      <c r="N275" s="122"/>
      <c r="O275" s="122"/>
    </row>
    <row r="276" spans="1:71" ht="24.75" customHeight="1" x14ac:dyDescent="0.15">
      <c r="A276" s="12" t="s">
        <v>29</v>
      </c>
      <c r="B276" s="123">
        <v>19821</v>
      </c>
      <c r="C276" s="122">
        <v>4165</v>
      </c>
      <c r="D276" s="122">
        <v>16041</v>
      </c>
      <c r="E276" s="122">
        <v>8286</v>
      </c>
      <c r="F276" s="122">
        <v>15644</v>
      </c>
      <c r="G276" s="122">
        <v>636</v>
      </c>
      <c r="H276" s="122">
        <v>11621</v>
      </c>
      <c r="I276" s="122">
        <v>3683</v>
      </c>
      <c r="J276" s="122">
        <v>85018</v>
      </c>
      <c r="K276" s="122">
        <v>42</v>
      </c>
      <c r="L276" s="122">
        <v>4107</v>
      </c>
      <c r="M276" s="122">
        <v>11485</v>
      </c>
      <c r="N276" s="122">
        <v>15335</v>
      </c>
      <c r="O276" s="122" t="s">
        <v>386</v>
      </c>
    </row>
    <row r="277" spans="1:71" ht="24.75" customHeight="1" x14ac:dyDescent="0.15">
      <c r="A277" s="12" t="s">
        <v>28</v>
      </c>
      <c r="B277" s="123">
        <v>20376</v>
      </c>
      <c r="C277" s="122">
        <v>6591</v>
      </c>
      <c r="D277" s="122">
        <v>16384</v>
      </c>
      <c r="E277" s="122">
        <v>9543</v>
      </c>
      <c r="F277" s="122">
        <v>17049</v>
      </c>
      <c r="G277" s="122">
        <v>556</v>
      </c>
      <c r="H277" s="122">
        <v>19532</v>
      </c>
      <c r="I277" s="122">
        <v>3779</v>
      </c>
      <c r="J277" s="122">
        <v>88243</v>
      </c>
      <c r="K277" s="122">
        <v>132</v>
      </c>
      <c r="L277" s="122">
        <v>4625</v>
      </c>
      <c r="M277" s="122">
        <v>15753</v>
      </c>
      <c r="N277" s="122">
        <v>26740</v>
      </c>
      <c r="O277" s="122">
        <v>22184</v>
      </c>
    </row>
    <row r="278" spans="1:71" ht="24.75" customHeight="1" x14ac:dyDescent="0.15">
      <c r="A278" s="12" t="s">
        <v>27</v>
      </c>
      <c r="B278" s="123">
        <v>19369</v>
      </c>
      <c r="C278" s="122">
        <v>4980</v>
      </c>
      <c r="D278" s="122">
        <v>15590</v>
      </c>
      <c r="E278" s="122">
        <v>8064</v>
      </c>
      <c r="F278" s="122">
        <v>15251</v>
      </c>
      <c r="G278" s="122">
        <v>526</v>
      </c>
      <c r="H278" s="122">
        <v>19160</v>
      </c>
      <c r="I278" s="122">
        <v>3878</v>
      </c>
      <c r="J278" s="122">
        <v>97968</v>
      </c>
      <c r="K278" s="122">
        <v>117</v>
      </c>
      <c r="L278" s="122">
        <v>4552</v>
      </c>
      <c r="M278" s="122">
        <v>15428</v>
      </c>
      <c r="N278" s="122">
        <v>20098</v>
      </c>
      <c r="O278" s="122">
        <v>22501</v>
      </c>
    </row>
    <row r="279" spans="1:71" ht="24.75" customHeight="1" x14ac:dyDescent="0.15">
      <c r="A279" s="9" t="s">
        <v>26</v>
      </c>
      <c r="B279" s="121">
        <v>19868</v>
      </c>
      <c r="C279" s="120">
        <v>5213</v>
      </c>
      <c r="D279" s="120">
        <v>15506</v>
      </c>
      <c r="E279" s="120">
        <v>8393</v>
      </c>
      <c r="F279" s="120">
        <v>16414</v>
      </c>
      <c r="G279" s="120">
        <v>523</v>
      </c>
      <c r="H279" s="120">
        <v>20666</v>
      </c>
      <c r="I279" s="120">
        <v>3864</v>
      </c>
      <c r="J279" s="120">
        <v>106284</v>
      </c>
      <c r="K279" s="120">
        <v>20</v>
      </c>
      <c r="L279" s="120">
        <v>4841</v>
      </c>
      <c r="M279" s="120">
        <v>15511</v>
      </c>
      <c r="N279" s="120">
        <v>22336</v>
      </c>
      <c r="O279" s="120">
        <v>26050</v>
      </c>
    </row>
    <row r="280" spans="1:71" ht="17.25" customHeight="1" x14ac:dyDescent="0.15">
      <c r="A280" s="82" t="s">
        <v>108</v>
      </c>
      <c r="B280" s="5"/>
      <c r="C280" s="5"/>
      <c r="D280" s="5"/>
      <c r="E280" s="5"/>
      <c r="F280" s="5"/>
      <c r="G280" s="82"/>
      <c r="H280" s="82"/>
      <c r="I280" s="5"/>
      <c r="J280" s="5"/>
      <c r="K280" s="5"/>
      <c r="L280" s="82"/>
    </row>
    <row r="281" spans="1:71" ht="17.25" customHeight="1" x14ac:dyDescent="0.15">
      <c r="A281" s="1" t="s">
        <v>582</v>
      </c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5" spans="1:71" ht="21" customHeight="1" x14ac:dyDescent="0.15">
      <c r="A285" s="475" t="s">
        <v>581</v>
      </c>
      <c r="B285" s="475"/>
      <c r="C285" s="475"/>
      <c r="D285" s="475"/>
      <c r="E285" s="475"/>
      <c r="F285" s="475"/>
      <c r="G285" s="475"/>
      <c r="H285" s="475"/>
      <c r="I285" s="475"/>
      <c r="J285" s="475"/>
      <c r="K285" s="475"/>
      <c r="L285" s="475"/>
      <c r="O285" s="82" t="s">
        <v>17</v>
      </c>
    </row>
    <row r="286" spans="1:71" ht="24.75" customHeight="1" x14ac:dyDescent="0.15">
      <c r="A286" t="s">
        <v>580</v>
      </c>
      <c r="B286"/>
      <c r="C286"/>
      <c r="D286"/>
      <c r="E286"/>
      <c r="F286"/>
      <c r="G286"/>
      <c r="H286"/>
      <c r="I286"/>
      <c r="J286"/>
      <c r="K286"/>
      <c r="L286"/>
      <c r="M286"/>
      <c r="N286"/>
      <c r="O286" t="s">
        <v>17</v>
      </c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</row>
    <row r="287" spans="1:71" ht="24.75" customHeight="1" x14ac:dyDescent="0.15">
      <c r="A287" s="685" t="s">
        <v>579</v>
      </c>
      <c r="B287" s="678" t="s">
        <v>578</v>
      </c>
      <c r="C287" s="677"/>
      <c r="D287" s="677"/>
      <c r="E287" s="677"/>
      <c r="F287" s="677"/>
      <c r="G287" s="677"/>
      <c r="H287" s="677"/>
      <c r="I287" s="677"/>
      <c r="J287" s="677"/>
      <c r="K287" s="677"/>
      <c r="L287" s="677"/>
      <c r="M287" s="677"/>
      <c r="N287" s="677"/>
      <c r="O287" s="677"/>
      <c r="P287" s="677"/>
      <c r="Q287" s="677"/>
      <c r="R287" s="677"/>
      <c r="S287" s="676"/>
      <c r="T287" s="678" t="s">
        <v>577</v>
      </c>
      <c r="U287" s="677"/>
      <c r="V287" s="677"/>
      <c r="W287" s="677"/>
      <c r="X287" s="677"/>
      <c r="Y287" s="677"/>
      <c r="Z287" s="677"/>
      <c r="AA287" s="677"/>
      <c r="AB287" s="677"/>
      <c r="AC287" s="677"/>
      <c r="AD287" s="677"/>
      <c r="AE287" s="677"/>
      <c r="AF287" s="677" t="s">
        <v>577</v>
      </c>
      <c r="AG287" s="677"/>
      <c r="AH287" s="677"/>
      <c r="AI287" s="677"/>
      <c r="AJ287" s="677"/>
      <c r="AK287" s="677"/>
      <c r="AL287" s="677"/>
      <c r="AM287" s="677"/>
      <c r="AN287" s="677"/>
      <c r="AO287" s="677"/>
      <c r="AP287" s="677"/>
      <c r="AQ287" s="677"/>
      <c r="AR287" s="677"/>
      <c r="AS287" s="676"/>
      <c r="AT287" s="678" t="s">
        <v>576</v>
      </c>
      <c r="AU287" s="677"/>
      <c r="AV287" s="677"/>
      <c r="AW287" s="677"/>
      <c r="AX287" s="677"/>
      <c r="AY287" s="677"/>
      <c r="AZ287" s="677"/>
      <c r="BA287" s="677"/>
      <c r="BB287" s="677"/>
      <c r="BC287" s="677"/>
      <c r="BD287" s="677"/>
      <c r="BE287" s="677"/>
      <c r="BF287" s="684"/>
      <c r="BG287" s="684"/>
      <c r="BH287" s="683"/>
      <c r="BI287" s="683"/>
      <c r="BJ287" s="683"/>
      <c r="BK287" s="683"/>
      <c r="BL287" s="683"/>
      <c r="BM287" s="683"/>
      <c r="BN287" s="683"/>
      <c r="BO287" s="683"/>
      <c r="BP287" s="677"/>
      <c r="BQ287" s="676"/>
      <c r="BR287" s="682" t="s">
        <v>575</v>
      </c>
      <c r="BS287" s="681"/>
    </row>
    <row r="288" spans="1:71" ht="24.75" customHeight="1" x14ac:dyDescent="0.15">
      <c r="A288" s="671"/>
      <c r="B288" s="678" t="s">
        <v>263</v>
      </c>
      <c r="C288" s="677"/>
      <c r="D288" s="677"/>
      <c r="E288" s="677"/>
      <c r="F288" s="677"/>
      <c r="G288" s="677"/>
      <c r="H288" s="674" t="s">
        <v>574</v>
      </c>
      <c r="I288" s="674"/>
      <c r="J288" s="674" t="s">
        <v>573</v>
      </c>
      <c r="K288" s="674"/>
      <c r="L288" s="674" t="s">
        <v>572</v>
      </c>
      <c r="M288" s="674"/>
      <c r="N288" s="674" t="s">
        <v>571</v>
      </c>
      <c r="O288" s="674"/>
      <c r="P288" s="675" t="s">
        <v>570</v>
      </c>
      <c r="Q288" s="675"/>
      <c r="R288" s="675" t="s">
        <v>569</v>
      </c>
      <c r="S288" s="675"/>
      <c r="T288" s="678" t="s">
        <v>263</v>
      </c>
      <c r="U288" s="677"/>
      <c r="V288" s="677"/>
      <c r="W288" s="677"/>
      <c r="X288" s="677"/>
      <c r="Y288" s="676"/>
      <c r="Z288" s="674" t="s">
        <v>568</v>
      </c>
      <c r="AA288" s="674"/>
      <c r="AB288" s="674" t="s">
        <v>567</v>
      </c>
      <c r="AC288" s="674"/>
      <c r="AD288" s="680" t="s">
        <v>566</v>
      </c>
      <c r="AE288" s="679"/>
      <c r="AF288" s="674" t="s">
        <v>565</v>
      </c>
      <c r="AG288" s="674"/>
      <c r="AH288" s="674" t="s">
        <v>564</v>
      </c>
      <c r="AI288" s="674"/>
      <c r="AJ288" s="675" t="s">
        <v>563</v>
      </c>
      <c r="AK288" s="675"/>
      <c r="AL288" s="675" t="s">
        <v>562</v>
      </c>
      <c r="AM288" s="675"/>
      <c r="AN288" s="675" t="s">
        <v>561</v>
      </c>
      <c r="AO288" s="675"/>
      <c r="AP288" s="674" t="s">
        <v>560</v>
      </c>
      <c r="AQ288" s="674"/>
      <c r="AR288" s="674" t="s">
        <v>559</v>
      </c>
      <c r="AS288" s="674"/>
      <c r="AT288" s="678" t="s">
        <v>263</v>
      </c>
      <c r="AU288" s="677"/>
      <c r="AV288" s="677"/>
      <c r="AW288" s="677"/>
      <c r="AX288" s="677"/>
      <c r="AY288" s="676"/>
      <c r="AZ288" s="674" t="s">
        <v>558</v>
      </c>
      <c r="BA288" s="674"/>
      <c r="BB288" s="674" t="s">
        <v>557</v>
      </c>
      <c r="BC288" s="674"/>
      <c r="BD288" s="674" t="s">
        <v>556</v>
      </c>
      <c r="BE288" s="674"/>
      <c r="BF288" s="674" t="s">
        <v>555</v>
      </c>
      <c r="BG288" s="674"/>
      <c r="BH288" s="674" t="s">
        <v>554</v>
      </c>
      <c r="BI288" s="674"/>
      <c r="BJ288" s="674" t="s">
        <v>553</v>
      </c>
      <c r="BK288" s="674"/>
      <c r="BL288" s="674" t="s">
        <v>552</v>
      </c>
      <c r="BM288" s="674"/>
      <c r="BN288" s="675" t="s">
        <v>551</v>
      </c>
      <c r="BO288" s="675"/>
      <c r="BP288" s="674" t="s">
        <v>550</v>
      </c>
      <c r="BQ288" s="674"/>
      <c r="BR288" s="673"/>
      <c r="BS288" s="672"/>
    </row>
    <row r="289" spans="1:71" ht="24.75" customHeight="1" x14ac:dyDescent="0.15">
      <c r="A289" s="671"/>
      <c r="B289" s="668" t="s">
        <v>548</v>
      </c>
      <c r="C289" s="667"/>
      <c r="D289" s="667"/>
      <c r="E289" s="668" t="s">
        <v>547</v>
      </c>
      <c r="F289" s="667"/>
      <c r="G289" s="666"/>
      <c r="H289" s="664"/>
      <c r="I289" s="664"/>
      <c r="J289" s="664"/>
      <c r="K289" s="664"/>
      <c r="L289" s="664"/>
      <c r="M289" s="664"/>
      <c r="N289" s="664"/>
      <c r="O289" s="664"/>
      <c r="P289" s="665"/>
      <c r="Q289" s="665"/>
      <c r="R289" s="665"/>
      <c r="S289" s="665"/>
      <c r="T289" s="668" t="s">
        <v>548</v>
      </c>
      <c r="U289" s="667"/>
      <c r="V289" s="667"/>
      <c r="W289" s="668" t="s">
        <v>547</v>
      </c>
      <c r="X289" s="667"/>
      <c r="Y289" s="666"/>
      <c r="Z289" s="664"/>
      <c r="AA289" s="664"/>
      <c r="AB289" s="664"/>
      <c r="AC289" s="664"/>
      <c r="AD289" s="670"/>
      <c r="AE289" s="669"/>
      <c r="AF289" s="664"/>
      <c r="AG289" s="664"/>
      <c r="AH289" s="664"/>
      <c r="AI289" s="664"/>
      <c r="AJ289" s="665"/>
      <c r="AK289" s="665"/>
      <c r="AL289" s="665"/>
      <c r="AM289" s="665"/>
      <c r="AN289" s="665"/>
      <c r="AO289" s="665"/>
      <c r="AP289" s="664"/>
      <c r="AQ289" s="664"/>
      <c r="AR289" s="664"/>
      <c r="AS289" s="664"/>
      <c r="AT289" s="668" t="s">
        <v>548</v>
      </c>
      <c r="AU289" s="667"/>
      <c r="AV289" s="667"/>
      <c r="AW289" s="668" t="s">
        <v>547</v>
      </c>
      <c r="AX289" s="667"/>
      <c r="AY289" s="666"/>
      <c r="AZ289" s="664"/>
      <c r="BA289" s="664"/>
      <c r="BB289" s="664"/>
      <c r="BC289" s="664"/>
      <c r="BD289" s="664"/>
      <c r="BE289" s="664"/>
      <c r="BF289" s="664"/>
      <c r="BG289" s="664"/>
      <c r="BH289" s="664"/>
      <c r="BI289" s="664"/>
      <c r="BJ289" s="664"/>
      <c r="BK289" s="664"/>
      <c r="BL289" s="664"/>
      <c r="BM289" s="664"/>
      <c r="BN289" s="665"/>
      <c r="BO289" s="665"/>
      <c r="BP289" s="664"/>
      <c r="BQ289" s="664"/>
      <c r="BR289" s="663"/>
      <c r="BS289" s="662"/>
    </row>
    <row r="290" spans="1:71" ht="24.75" customHeight="1" x14ac:dyDescent="0.15">
      <c r="A290" s="661"/>
      <c r="B290" s="659" t="s">
        <v>44</v>
      </c>
      <c r="C290" s="659" t="s">
        <v>43</v>
      </c>
      <c r="D290" s="659" t="s">
        <v>42</v>
      </c>
      <c r="E290" s="659" t="s">
        <v>44</v>
      </c>
      <c r="F290" s="659" t="s">
        <v>43</v>
      </c>
      <c r="G290" s="659" t="s">
        <v>42</v>
      </c>
      <c r="H290" s="659" t="s">
        <v>548</v>
      </c>
      <c r="I290" s="659" t="s">
        <v>547</v>
      </c>
      <c r="J290" s="659" t="s">
        <v>548</v>
      </c>
      <c r="K290" s="659" t="s">
        <v>547</v>
      </c>
      <c r="L290" s="659" t="s">
        <v>548</v>
      </c>
      <c r="M290" s="659" t="s">
        <v>547</v>
      </c>
      <c r="N290" s="659" t="s">
        <v>548</v>
      </c>
      <c r="O290" s="659" t="s">
        <v>547</v>
      </c>
      <c r="P290" s="659" t="s">
        <v>548</v>
      </c>
      <c r="Q290" s="658" t="s">
        <v>547</v>
      </c>
      <c r="R290" s="659" t="s">
        <v>548</v>
      </c>
      <c r="S290" s="659" t="s">
        <v>547</v>
      </c>
      <c r="T290" s="659" t="s">
        <v>44</v>
      </c>
      <c r="U290" s="659" t="s">
        <v>43</v>
      </c>
      <c r="V290" s="659" t="s">
        <v>42</v>
      </c>
      <c r="W290" s="659" t="s">
        <v>44</v>
      </c>
      <c r="X290" s="659" t="s">
        <v>43</v>
      </c>
      <c r="Y290" s="659" t="s">
        <v>42</v>
      </c>
      <c r="Z290" s="659" t="s">
        <v>548</v>
      </c>
      <c r="AA290" s="659" t="s">
        <v>547</v>
      </c>
      <c r="AB290" s="659" t="s">
        <v>548</v>
      </c>
      <c r="AC290" s="659" t="s">
        <v>547</v>
      </c>
      <c r="AD290" s="659" t="s">
        <v>548</v>
      </c>
      <c r="AE290" s="659" t="s">
        <v>547</v>
      </c>
      <c r="AF290" s="660" t="s">
        <v>548</v>
      </c>
      <c r="AG290" s="659" t="s">
        <v>547</v>
      </c>
      <c r="AH290" s="659" t="s">
        <v>548</v>
      </c>
      <c r="AI290" s="659" t="s">
        <v>547</v>
      </c>
      <c r="AJ290" s="659" t="s">
        <v>548</v>
      </c>
      <c r="AK290" s="659" t="s">
        <v>547</v>
      </c>
      <c r="AL290" s="659" t="s">
        <v>548</v>
      </c>
      <c r="AM290" s="659" t="s">
        <v>547</v>
      </c>
      <c r="AN290" s="659" t="s">
        <v>548</v>
      </c>
      <c r="AO290" s="659" t="s">
        <v>547</v>
      </c>
      <c r="AP290" s="659" t="s">
        <v>548</v>
      </c>
      <c r="AQ290" s="659" t="s">
        <v>547</v>
      </c>
      <c r="AR290" s="659" t="s">
        <v>548</v>
      </c>
      <c r="AS290" s="659" t="s">
        <v>547</v>
      </c>
      <c r="AT290" s="659" t="s">
        <v>44</v>
      </c>
      <c r="AU290" s="659" t="s">
        <v>43</v>
      </c>
      <c r="AV290" s="659" t="s">
        <v>42</v>
      </c>
      <c r="AW290" s="659" t="s">
        <v>44</v>
      </c>
      <c r="AX290" s="659" t="s">
        <v>43</v>
      </c>
      <c r="AY290" s="659" t="s">
        <v>42</v>
      </c>
      <c r="AZ290" s="659" t="s">
        <v>548</v>
      </c>
      <c r="BA290" s="659" t="s">
        <v>547</v>
      </c>
      <c r="BB290" s="659" t="s">
        <v>549</v>
      </c>
      <c r="BC290" s="659" t="s">
        <v>547</v>
      </c>
      <c r="BD290" s="659" t="s">
        <v>548</v>
      </c>
      <c r="BE290" s="659" t="s">
        <v>547</v>
      </c>
      <c r="BF290" s="659" t="s">
        <v>548</v>
      </c>
      <c r="BG290" s="659" t="s">
        <v>547</v>
      </c>
      <c r="BH290" s="659" t="s">
        <v>548</v>
      </c>
      <c r="BI290" s="659" t="s">
        <v>547</v>
      </c>
      <c r="BJ290" s="660" t="s">
        <v>548</v>
      </c>
      <c r="BK290" s="658" t="s">
        <v>547</v>
      </c>
      <c r="BL290" s="659" t="s">
        <v>548</v>
      </c>
      <c r="BM290" s="659" t="s">
        <v>547</v>
      </c>
      <c r="BN290" s="659" t="s">
        <v>548</v>
      </c>
      <c r="BO290" s="659" t="s">
        <v>547</v>
      </c>
      <c r="BP290" s="659" t="s">
        <v>548</v>
      </c>
      <c r="BQ290" s="659" t="s">
        <v>547</v>
      </c>
      <c r="BR290" s="659" t="s">
        <v>548</v>
      </c>
      <c r="BS290" s="658" t="s">
        <v>547</v>
      </c>
    </row>
    <row r="291" spans="1:71" ht="24.75" customHeight="1" x14ac:dyDescent="0.15">
      <c r="A291" s="657" t="s">
        <v>31</v>
      </c>
      <c r="B291" s="99">
        <v>14</v>
      </c>
      <c r="C291" s="102" t="s">
        <v>49</v>
      </c>
      <c r="D291" s="102" t="s">
        <v>49</v>
      </c>
      <c r="E291" s="99">
        <v>0</v>
      </c>
      <c r="F291" s="99">
        <v>0</v>
      </c>
      <c r="G291" s="99">
        <v>0</v>
      </c>
      <c r="H291" s="99">
        <v>0</v>
      </c>
      <c r="I291" s="99">
        <v>0</v>
      </c>
      <c r="J291" s="99">
        <v>0</v>
      </c>
      <c r="K291" s="99">
        <v>0</v>
      </c>
      <c r="L291" s="99">
        <v>1</v>
      </c>
      <c r="M291" s="99">
        <v>0</v>
      </c>
      <c r="N291" s="99">
        <v>1</v>
      </c>
      <c r="O291" s="99">
        <v>0</v>
      </c>
      <c r="P291" s="99">
        <v>0</v>
      </c>
      <c r="Q291" s="99">
        <v>0</v>
      </c>
      <c r="R291" s="99">
        <v>13</v>
      </c>
      <c r="S291" s="99">
        <v>0</v>
      </c>
      <c r="T291" s="99">
        <v>1014</v>
      </c>
      <c r="U291" s="102" t="s">
        <v>49</v>
      </c>
      <c r="V291" s="102" t="s">
        <v>49</v>
      </c>
      <c r="W291" s="99">
        <v>0</v>
      </c>
      <c r="X291" s="99">
        <v>0</v>
      </c>
      <c r="Y291" s="99">
        <v>0</v>
      </c>
      <c r="Z291" s="99">
        <v>0</v>
      </c>
      <c r="AA291" s="99">
        <v>0</v>
      </c>
      <c r="AB291" s="99">
        <v>0</v>
      </c>
      <c r="AC291" s="99">
        <v>0</v>
      </c>
      <c r="AD291" s="99">
        <v>0</v>
      </c>
      <c r="AE291" s="99">
        <v>0</v>
      </c>
      <c r="AF291" s="99">
        <v>0</v>
      </c>
      <c r="AG291" s="99">
        <v>0</v>
      </c>
      <c r="AH291" s="99">
        <v>47</v>
      </c>
      <c r="AI291" s="99">
        <v>0</v>
      </c>
      <c r="AJ291" s="99">
        <v>0</v>
      </c>
      <c r="AK291" s="99">
        <v>0</v>
      </c>
      <c r="AL291" s="99">
        <v>0</v>
      </c>
      <c r="AM291" s="99">
        <v>0</v>
      </c>
      <c r="AN291" s="99">
        <v>78</v>
      </c>
      <c r="AO291" s="99">
        <v>0</v>
      </c>
      <c r="AP291" s="99">
        <v>0</v>
      </c>
      <c r="AQ291" s="99">
        <v>0</v>
      </c>
      <c r="AR291" s="99">
        <v>889</v>
      </c>
      <c r="AS291" s="99">
        <v>0</v>
      </c>
      <c r="AT291" s="99">
        <v>491</v>
      </c>
      <c r="AU291" s="102" t="s">
        <v>49</v>
      </c>
      <c r="AV291" s="102" t="s">
        <v>49</v>
      </c>
      <c r="AW291" s="99">
        <v>1</v>
      </c>
      <c r="AX291" s="102" t="s">
        <v>49</v>
      </c>
      <c r="AY291" s="102" t="s">
        <v>49</v>
      </c>
      <c r="AZ291" s="99">
        <v>3</v>
      </c>
      <c r="BA291" s="99">
        <v>0</v>
      </c>
      <c r="BB291" s="99">
        <v>458</v>
      </c>
      <c r="BC291" s="99">
        <v>0</v>
      </c>
      <c r="BD291" s="99">
        <v>0</v>
      </c>
      <c r="BE291" s="99">
        <v>1</v>
      </c>
      <c r="BF291" s="99">
        <v>1</v>
      </c>
      <c r="BG291" s="99">
        <v>0</v>
      </c>
      <c r="BH291" s="99">
        <v>28</v>
      </c>
      <c r="BI291" s="99">
        <v>0</v>
      </c>
      <c r="BJ291" s="99">
        <v>0</v>
      </c>
      <c r="BK291" s="99">
        <v>0</v>
      </c>
      <c r="BL291" s="99">
        <v>0</v>
      </c>
      <c r="BM291" s="99">
        <v>0</v>
      </c>
      <c r="BN291" s="99">
        <v>0</v>
      </c>
      <c r="BO291" s="99">
        <v>0</v>
      </c>
      <c r="BP291" s="99">
        <v>1</v>
      </c>
      <c r="BQ291" s="99">
        <v>0</v>
      </c>
      <c r="BR291" s="99">
        <v>0</v>
      </c>
      <c r="BS291" s="99">
        <v>0</v>
      </c>
    </row>
    <row r="292" spans="1:71" ht="24.75" customHeight="1" x14ac:dyDescent="0.15">
      <c r="A292" s="657" t="s">
        <v>30</v>
      </c>
      <c r="B292" s="92">
        <v>8</v>
      </c>
      <c r="C292" s="92">
        <v>6</v>
      </c>
      <c r="D292" s="92">
        <v>2</v>
      </c>
      <c r="E292" s="99">
        <v>0</v>
      </c>
      <c r="F292" s="99">
        <v>0</v>
      </c>
      <c r="G292" s="99">
        <v>0</v>
      </c>
      <c r="H292" s="99">
        <v>0</v>
      </c>
      <c r="I292" s="99">
        <v>0</v>
      </c>
      <c r="J292" s="99">
        <v>0</v>
      </c>
      <c r="K292" s="99">
        <v>0</v>
      </c>
      <c r="L292" s="92">
        <v>1</v>
      </c>
      <c r="M292" s="99">
        <v>0</v>
      </c>
      <c r="N292" s="92">
        <v>1</v>
      </c>
      <c r="O292" s="99">
        <v>0</v>
      </c>
      <c r="P292" s="92">
        <v>2</v>
      </c>
      <c r="Q292" s="92">
        <v>0</v>
      </c>
      <c r="R292" s="92">
        <v>5</v>
      </c>
      <c r="S292" s="99">
        <v>0</v>
      </c>
      <c r="T292" s="92">
        <v>543</v>
      </c>
      <c r="U292" s="92">
        <v>283</v>
      </c>
      <c r="V292" s="92">
        <v>260</v>
      </c>
      <c r="W292" s="99">
        <v>0</v>
      </c>
      <c r="X292" s="99">
        <v>0</v>
      </c>
      <c r="Y292" s="99">
        <v>0</v>
      </c>
      <c r="Z292" s="99">
        <v>0</v>
      </c>
      <c r="AA292" s="99">
        <v>0</v>
      </c>
      <c r="AB292" s="99">
        <v>0</v>
      </c>
      <c r="AC292" s="99">
        <v>0</v>
      </c>
      <c r="AD292" s="92">
        <v>0</v>
      </c>
      <c r="AE292" s="99">
        <v>0</v>
      </c>
      <c r="AF292" s="92">
        <v>0</v>
      </c>
      <c r="AG292" s="92">
        <v>0</v>
      </c>
      <c r="AH292" s="92">
        <v>49</v>
      </c>
      <c r="AI292" s="99">
        <v>0</v>
      </c>
      <c r="AJ292" s="99">
        <v>0</v>
      </c>
      <c r="AK292" s="99">
        <v>0</v>
      </c>
      <c r="AL292" s="99">
        <v>0</v>
      </c>
      <c r="AM292" s="99">
        <v>0</v>
      </c>
      <c r="AN292" s="92">
        <v>28</v>
      </c>
      <c r="AO292" s="99">
        <v>0</v>
      </c>
      <c r="AP292" s="99">
        <v>0</v>
      </c>
      <c r="AQ292" s="99">
        <v>0</v>
      </c>
      <c r="AR292" s="92">
        <v>466</v>
      </c>
      <c r="AS292" s="99">
        <v>0</v>
      </c>
      <c r="AT292" s="92">
        <v>422</v>
      </c>
      <c r="AU292" s="92">
        <v>214</v>
      </c>
      <c r="AV292" s="92">
        <v>208</v>
      </c>
      <c r="AW292" s="92">
        <v>5</v>
      </c>
      <c r="AX292" s="92">
        <v>1</v>
      </c>
      <c r="AY292" s="92">
        <v>4</v>
      </c>
      <c r="AZ292" s="92">
        <v>1</v>
      </c>
      <c r="BA292" s="99">
        <v>0</v>
      </c>
      <c r="BB292" s="92">
        <v>377</v>
      </c>
      <c r="BC292" s="92">
        <v>5</v>
      </c>
      <c r="BD292" s="99">
        <v>0</v>
      </c>
      <c r="BE292" s="92">
        <v>0</v>
      </c>
      <c r="BF292" s="92">
        <v>7</v>
      </c>
      <c r="BG292" s="99">
        <v>0</v>
      </c>
      <c r="BH292" s="92">
        <v>37</v>
      </c>
      <c r="BI292" s="99">
        <v>0</v>
      </c>
      <c r="BJ292" s="99">
        <v>0</v>
      </c>
      <c r="BK292" s="99">
        <v>0</v>
      </c>
      <c r="BL292" s="99">
        <v>0</v>
      </c>
      <c r="BM292" s="99">
        <v>0</v>
      </c>
      <c r="BN292" s="99">
        <v>0</v>
      </c>
      <c r="BO292" s="99">
        <v>0</v>
      </c>
      <c r="BP292" s="92">
        <v>0</v>
      </c>
      <c r="BQ292" s="99">
        <v>0</v>
      </c>
      <c r="BR292" s="92">
        <v>0</v>
      </c>
      <c r="BS292" s="99">
        <v>0</v>
      </c>
    </row>
    <row r="293" spans="1:71" ht="24.75" customHeight="1" x14ac:dyDescent="0.15">
      <c r="A293" s="657" t="s">
        <v>29</v>
      </c>
      <c r="B293" s="92">
        <v>11</v>
      </c>
      <c r="C293" s="92">
        <v>9</v>
      </c>
      <c r="D293" s="92">
        <v>2</v>
      </c>
      <c r="E293" s="99">
        <v>0</v>
      </c>
      <c r="F293" s="99">
        <v>0</v>
      </c>
      <c r="G293" s="99">
        <v>0</v>
      </c>
      <c r="H293" s="99">
        <v>0</v>
      </c>
      <c r="I293" s="99">
        <v>0</v>
      </c>
      <c r="J293" s="99">
        <v>4</v>
      </c>
      <c r="K293" s="99">
        <v>0</v>
      </c>
      <c r="L293" s="92">
        <v>1</v>
      </c>
      <c r="M293" s="99">
        <v>0</v>
      </c>
      <c r="N293" s="92">
        <v>0</v>
      </c>
      <c r="O293" s="99">
        <v>0</v>
      </c>
      <c r="P293" s="92">
        <v>0</v>
      </c>
      <c r="Q293" s="92">
        <v>0</v>
      </c>
      <c r="R293" s="92">
        <v>6</v>
      </c>
      <c r="S293" s="99">
        <v>0</v>
      </c>
      <c r="T293" s="92">
        <v>723</v>
      </c>
      <c r="U293" s="92">
        <v>419</v>
      </c>
      <c r="V293" s="92">
        <v>304</v>
      </c>
      <c r="W293" s="99">
        <v>0</v>
      </c>
      <c r="X293" s="99">
        <v>0</v>
      </c>
      <c r="Y293" s="99">
        <v>0</v>
      </c>
      <c r="Z293" s="99">
        <v>0</v>
      </c>
      <c r="AA293" s="99">
        <v>0</v>
      </c>
      <c r="AB293" s="99">
        <v>0</v>
      </c>
      <c r="AC293" s="99">
        <v>0</v>
      </c>
      <c r="AD293" s="92">
        <v>0</v>
      </c>
      <c r="AE293" s="99">
        <v>0</v>
      </c>
      <c r="AF293" s="92">
        <v>0</v>
      </c>
      <c r="AG293" s="92">
        <v>0</v>
      </c>
      <c r="AH293" s="92">
        <v>185</v>
      </c>
      <c r="AI293" s="99">
        <v>0</v>
      </c>
      <c r="AJ293" s="99">
        <v>1</v>
      </c>
      <c r="AK293" s="99">
        <v>0</v>
      </c>
      <c r="AL293" s="99">
        <v>0</v>
      </c>
      <c r="AM293" s="99">
        <v>0</v>
      </c>
      <c r="AN293" s="92">
        <v>28</v>
      </c>
      <c r="AO293" s="99">
        <v>0</v>
      </c>
      <c r="AP293" s="99">
        <v>0</v>
      </c>
      <c r="AQ293" s="99">
        <v>0</v>
      </c>
      <c r="AR293" s="92">
        <v>509</v>
      </c>
      <c r="AS293" s="99">
        <v>0</v>
      </c>
      <c r="AT293" s="92">
        <v>448</v>
      </c>
      <c r="AU293" s="92">
        <v>228</v>
      </c>
      <c r="AV293" s="92">
        <v>220</v>
      </c>
      <c r="AW293" s="92">
        <v>4</v>
      </c>
      <c r="AX293" s="92">
        <v>2</v>
      </c>
      <c r="AY293" s="92">
        <v>2</v>
      </c>
      <c r="AZ293" s="92">
        <v>0</v>
      </c>
      <c r="BA293" s="99">
        <v>0</v>
      </c>
      <c r="BB293" s="92">
        <v>318</v>
      </c>
      <c r="BC293" s="92">
        <v>4</v>
      </c>
      <c r="BD293" s="99">
        <v>0</v>
      </c>
      <c r="BE293" s="92">
        <v>0</v>
      </c>
      <c r="BF293" s="92">
        <v>48</v>
      </c>
      <c r="BG293" s="99">
        <v>0</v>
      </c>
      <c r="BH293" s="92">
        <v>77</v>
      </c>
      <c r="BI293" s="99">
        <v>0</v>
      </c>
      <c r="BJ293" s="99">
        <v>0</v>
      </c>
      <c r="BK293" s="99">
        <v>0</v>
      </c>
      <c r="BL293" s="99">
        <v>1</v>
      </c>
      <c r="BM293" s="99">
        <v>0</v>
      </c>
      <c r="BN293" s="99">
        <v>0</v>
      </c>
      <c r="BO293" s="99">
        <v>0</v>
      </c>
      <c r="BP293" s="92">
        <v>4</v>
      </c>
      <c r="BQ293" s="99">
        <v>0</v>
      </c>
      <c r="BR293" s="92">
        <v>2</v>
      </c>
      <c r="BS293" s="99">
        <v>0</v>
      </c>
    </row>
    <row r="294" spans="1:71" ht="24.75" customHeight="1" x14ac:dyDescent="0.15">
      <c r="A294" s="657" t="s">
        <v>48</v>
      </c>
      <c r="B294" s="656">
        <v>25</v>
      </c>
      <c r="C294" s="655">
        <v>17</v>
      </c>
      <c r="D294" s="655">
        <v>8</v>
      </c>
      <c r="E294" s="655">
        <v>0</v>
      </c>
      <c r="F294" s="655">
        <v>0</v>
      </c>
      <c r="G294" s="655">
        <v>0</v>
      </c>
      <c r="H294" s="654">
        <v>0</v>
      </c>
      <c r="I294" s="654">
        <v>0</v>
      </c>
      <c r="J294" s="654">
        <v>2</v>
      </c>
      <c r="K294" s="654">
        <v>0</v>
      </c>
      <c r="L294" s="654">
        <v>0</v>
      </c>
      <c r="M294" s="654">
        <v>0</v>
      </c>
      <c r="N294" s="654">
        <v>0</v>
      </c>
      <c r="O294" s="654">
        <v>0</v>
      </c>
      <c r="P294" s="654">
        <v>20</v>
      </c>
      <c r="Q294" s="654">
        <v>0</v>
      </c>
      <c r="R294" s="654">
        <v>3</v>
      </c>
      <c r="S294" s="654">
        <v>0</v>
      </c>
      <c r="T294" s="655">
        <v>782</v>
      </c>
      <c r="U294" s="655">
        <v>390</v>
      </c>
      <c r="V294" s="655">
        <v>392</v>
      </c>
      <c r="W294" s="655">
        <v>0</v>
      </c>
      <c r="X294" s="655">
        <v>0</v>
      </c>
      <c r="Y294" s="655">
        <v>0</v>
      </c>
      <c r="Z294" s="654">
        <v>0</v>
      </c>
      <c r="AA294" s="654">
        <v>0</v>
      </c>
      <c r="AB294" s="654">
        <v>1</v>
      </c>
      <c r="AC294" s="654">
        <v>0</v>
      </c>
      <c r="AD294" s="654">
        <v>0</v>
      </c>
      <c r="AE294" s="654">
        <v>0</v>
      </c>
      <c r="AF294" s="654">
        <v>0</v>
      </c>
      <c r="AG294" s="654">
        <v>0</v>
      </c>
      <c r="AH294" s="655">
        <v>112</v>
      </c>
      <c r="AI294" s="654">
        <v>0</v>
      </c>
      <c r="AJ294" s="655">
        <v>0</v>
      </c>
      <c r="AK294" s="655">
        <v>0</v>
      </c>
      <c r="AL294" s="655">
        <v>0</v>
      </c>
      <c r="AM294" s="655">
        <v>0</v>
      </c>
      <c r="AN294" s="655">
        <v>47</v>
      </c>
      <c r="AO294" s="654">
        <v>0</v>
      </c>
      <c r="AP294" s="654">
        <v>0</v>
      </c>
      <c r="AQ294" s="654">
        <v>0</v>
      </c>
      <c r="AR294" s="655">
        <v>622</v>
      </c>
      <c r="AS294" s="654">
        <v>0</v>
      </c>
      <c r="AT294" s="655">
        <v>345</v>
      </c>
      <c r="AU294" s="655">
        <v>176</v>
      </c>
      <c r="AV294" s="655">
        <v>169</v>
      </c>
      <c r="AW294" s="655">
        <v>16</v>
      </c>
      <c r="AX294" s="655">
        <v>7</v>
      </c>
      <c r="AY294" s="655">
        <v>9</v>
      </c>
      <c r="AZ294" s="655">
        <v>0</v>
      </c>
      <c r="BA294" s="654">
        <v>0</v>
      </c>
      <c r="BB294" s="655">
        <v>252</v>
      </c>
      <c r="BC294" s="654">
        <v>16</v>
      </c>
      <c r="BD294" s="655">
        <v>0</v>
      </c>
      <c r="BE294" s="655">
        <v>0</v>
      </c>
      <c r="BF294" s="655">
        <v>47</v>
      </c>
      <c r="BG294" s="654">
        <v>0</v>
      </c>
      <c r="BH294" s="655">
        <v>38</v>
      </c>
      <c r="BI294" s="654">
        <v>0</v>
      </c>
      <c r="BJ294" s="654">
        <v>0</v>
      </c>
      <c r="BK294" s="654">
        <v>0</v>
      </c>
      <c r="BL294" s="654">
        <v>1</v>
      </c>
      <c r="BM294" s="654">
        <v>0</v>
      </c>
      <c r="BN294" s="655">
        <v>0</v>
      </c>
      <c r="BO294" s="654">
        <v>0</v>
      </c>
      <c r="BP294" s="655">
        <v>7</v>
      </c>
      <c r="BQ294" s="654">
        <v>0</v>
      </c>
      <c r="BR294" s="655">
        <v>4</v>
      </c>
      <c r="BS294" s="654">
        <v>0</v>
      </c>
    </row>
    <row r="295" spans="1:71" ht="24.75" customHeight="1" x14ac:dyDescent="0.15">
      <c r="A295" s="657" t="s">
        <v>27</v>
      </c>
      <c r="B295" s="656">
        <v>12</v>
      </c>
      <c r="C295" s="655">
        <v>5</v>
      </c>
      <c r="D295" s="655">
        <v>7</v>
      </c>
      <c r="E295" s="655"/>
      <c r="F295" s="655">
        <v>0</v>
      </c>
      <c r="G295" s="655">
        <v>0</v>
      </c>
      <c r="H295" s="654">
        <v>0</v>
      </c>
      <c r="I295" s="654">
        <v>0</v>
      </c>
      <c r="J295" s="654">
        <v>1</v>
      </c>
      <c r="K295" s="654">
        <v>0</v>
      </c>
      <c r="L295" s="654">
        <v>0</v>
      </c>
      <c r="M295" s="654">
        <v>0</v>
      </c>
      <c r="N295" s="654">
        <v>0</v>
      </c>
      <c r="O295" s="654">
        <v>0</v>
      </c>
      <c r="P295" s="654">
        <v>0</v>
      </c>
      <c r="Q295" s="654">
        <v>0</v>
      </c>
      <c r="R295" s="654">
        <v>11</v>
      </c>
      <c r="S295" s="654">
        <v>0</v>
      </c>
      <c r="T295" s="655">
        <v>522</v>
      </c>
      <c r="U295" s="655">
        <v>280</v>
      </c>
      <c r="V295" s="655">
        <v>242</v>
      </c>
      <c r="W295" s="655">
        <v>0</v>
      </c>
      <c r="X295" s="655">
        <v>0</v>
      </c>
      <c r="Y295" s="655">
        <v>0</v>
      </c>
      <c r="Z295" s="654">
        <v>0</v>
      </c>
      <c r="AA295" s="654">
        <v>0</v>
      </c>
      <c r="AB295" s="654">
        <v>1</v>
      </c>
      <c r="AC295" s="654">
        <v>0</v>
      </c>
      <c r="AD295" s="654">
        <v>0</v>
      </c>
      <c r="AE295" s="654">
        <v>0</v>
      </c>
      <c r="AF295" s="654">
        <v>0</v>
      </c>
      <c r="AG295" s="654">
        <v>0</v>
      </c>
      <c r="AH295" s="655">
        <v>104</v>
      </c>
      <c r="AI295" s="654">
        <v>0</v>
      </c>
      <c r="AJ295" s="655">
        <v>0</v>
      </c>
      <c r="AK295" s="655">
        <v>0</v>
      </c>
      <c r="AL295" s="655">
        <v>0</v>
      </c>
      <c r="AM295" s="655">
        <v>0</v>
      </c>
      <c r="AN295" s="655">
        <v>22</v>
      </c>
      <c r="AO295" s="654">
        <v>0</v>
      </c>
      <c r="AP295" s="654">
        <v>1</v>
      </c>
      <c r="AQ295" s="654">
        <v>0</v>
      </c>
      <c r="AR295" s="655">
        <v>394</v>
      </c>
      <c r="AS295" s="654">
        <v>0</v>
      </c>
      <c r="AT295" s="655">
        <v>315</v>
      </c>
      <c r="AU295" s="655">
        <v>164</v>
      </c>
      <c r="AV295" s="655">
        <v>151</v>
      </c>
      <c r="AW295" s="655">
        <v>5</v>
      </c>
      <c r="AX295" s="655">
        <v>3</v>
      </c>
      <c r="AY295" s="655">
        <v>2</v>
      </c>
      <c r="AZ295" s="655">
        <v>1</v>
      </c>
      <c r="BA295" s="654">
        <v>0</v>
      </c>
      <c r="BB295" s="655">
        <v>248</v>
      </c>
      <c r="BC295" s="654">
        <v>5</v>
      </c>
      <c r="BD295" s="655">
        <v>0</v>
      </c>
      <c r="BE295" s="655">
        <v>0</v>
      </c>
      <c r="BF295" s="655">
        <v>25</v>
      </c>
      <c r="BG295" s="654">
        <v>0</v>
      </c>
      <c r="BH295" s="655">
        <v>41</v>
      </c>
      <c r="BI295" s="654">
        <v>0</v>
      </c>
      <c r="BJ295" s="654">
        <v>0</v>
      </c>
      <c r="BK295" s="654">
        <v>0</v>
      </c>
      <c r="BL295" s="654">
        <v>0</v>
      </c>
      <c r="BM295" s="654">
        <v>0</v>
      </c>
      <c r="BN295" s="655">
        <v>0</v>
      </c>
      <c r="BO295" s="654">
        <v>0</v>
      </c>
      <c r="BP295" s="655">
        <v>0</v>
      </c>
      <c r="BQ295" s="654">
        <v>0</v>
      </c>
      <c r="BR295" s="655">
        <v>1</v>
      </c>
      <c r="BS295" s="654">
        <v>0</v>
      </c>
    </row>
    <row r="296" spans="1:71" ht="24.75" customHeight="1" x14ac:dyDescent="0.15">
      <c r="A296" s="653" t="s">
        <v>26</v>
      </c>
      <c r="B296" s="652">
        <v>24</v>
      </c>
      <c r="C296" s="651">
        <v>15</v>
      </c>
      <c r="D296" s="651">
        <v>9</v>
      </c>
      <c r="E296" s="651">
        <v>0</v>
      </c>
      <c r="F296" s="651">
        <v>0</v>
      </c>
      <c r="G296" s="651">
        <v>0</v>
      </c>
      <c r="H296" s="650">
        <v>0</v>
      </c>
      <c r="I296" s="650">
        <v>0</v>
      </c>
      <c r="J296" s="650">
        <v>0</v>
      </c>
      <c r="K296" s="650">
        <v>0</v>
      </c>
      <c r="L296" s="650">
        <v>0</v>
      </c>
      <c r="M296" s="650">
        <v>0</v>
      </c>
      <c r="N296" s="650">
        <v>0</v>
      </c>
      <c r="O296" s="650">
        <v>0</v>
      </c>
      <c r="P296" s="650">
        <v>2</v>
      </c>
      <c r="Q296" s="650">
        <v>0</v>
      </c>
      <c r="R296" s="650">
        <v>22</v>
      </c>
      <c r="S296" s="650">
        <v>0</v>
      </c>
      <c r="T296" s="651">
        <v>432</v>
      </c>
      <c r="U296" s="651">
        <v>225</v>
      </c>
      <c r="V296" s="651">
        <v>207</v>
      </c>
      <c r="W296" s="651">
        <v>0</v>
      </c>
      <c r="X296" s="651">
        <v>0</v>
      </c>
      <c r="Y296" s="651">
        <v>0</v>
      </c>
      <c r="Z296" s="650">
        <v>0</v>
      </c>
      <c r="AA296" s="650">
        <v>0</v>
      </c>
      <c r="AB296" s="650">
        <v>1</v>
      </c>
      <c r="AC296" s="650">
        <v>0</v>
      </c>
      <c r="AD296" s="650">
        <v>0</v>
      </c>
      <c r="AE296" s="650">
        <v>0</v>
      </c>
      <c r="AF296" s="650">
        <v>0</v>
      </c>
      <c r="AG296" s="650">
        <v>0</v>
      </c>
      <c r="AH296" s="651">
        <v>61</v>
      </c>
      <c r="AI296" s="650">
        <v>0</v>
      </c>
      <c r="AJ296" s="651">
        <v>0</v>
      </c>
      <c r="AK296" s="651">
        <v>0</v>
      </c>
      <c r="AL296" s="651">
        <v>0</v>
      </c>
      <c r="AM296" s="651">
        <v>0</v>
      </c>
      <c r="AN296" s="651">
        <v>1</v>
      </c>
      <c r="AO296" s="650">
        <v>0</v>
      </c>
      <c r="AP296" s="650">
        <v>0</v>
      </c>
      <c r="AQ296" s="650">
        <v>0</v>
      </c>
      <c r="AR296" s="651">
        <v>369</v>
      </c>
      <c r="AS296" s="650">
        <v>0</v>
      </c>
      <c r="AT296" s="651">
        <v>371</v>
      </c>
      <c r="AU296" s="651">
        <v>191</v>
      </c>
      <c r="AV296" s="651">
        <v>180</v>
      </c>
      <c r="AW296" s="651">
        <v>7</v>
      </c>
      <c r="AX296" s="651">
        <v>5</v>
      </c>
      <c r="AY296" s="651">
        <v>2</v>
      </c>
      <c r="AZ296" s="651">
        <v>3</v>
      </c>
      <c r="BA296" s="650">
        <v>0</v>
      </c>
      <c r="BB296" s="651">
        <v>229</v>
      </c>
      <c r="BC296" s="650">
        <v>7</v>
      </c>
      <c r="BD296" s="651">
        <v>0</v>
      </c>
      <c r="BE296" s="651">
        <v>0</v>
      </c>
      <c r="BF296" s="651">
        <v>90</v>
      </c>
      <c r="BG296" s="650">
        <v>0</v>
      </c>
      <c r="BH296" s="651">
        <v>36</v>
      </c>
      <c r="BI296" s="650">
        <v>0</v>
      </c>
      <c r="BJ296" s="650">
        <v>0</v>
      </c>
      <c r="BK296" s="650">
        <v>0</v>
      </c>
      <c r="BL296" s="650">
        <v>0</v>
      </c>
      <c r="BM296" s="650">
        <v>0</v>
      </c>
      <c r="BN296" s="651">
        <v>0</v>
      </c>
      <c r="BO296" s="650">
        <v>0</v>
      </c>
      <c r="BP296" s="651">
        <v>13</v>
      </c>
      <c r="BQ296" s="650">
        <v>0</v>
      </c>
      <c r="BR296" s="651">
        <v>6</v>
      </c>
      <c r="BS296" s="650">
        <v>0</v>
      </c>
    </row>
    <row r="297" spans="1:71" s="326" customFormat="1" ht="15.75" customHeight="1" x14ac:dyDescent="0.15">
      <c r="A297" s="337" t="s">
        <v>108</v>
      </c>
      <c r="B297" s="649"/>
      <c r="C297" s="649"/>
      <c r="D297" s="649"/>
      <c r="E297" s="649"/>
      <c r="F297" s="649"/>
      <c r="G297" s="649"/>
      <c r="H297" s="649"/>
      <c r="I297" s="649"/>
      <c r="J297" s="649"/>
      <c r="K297" s="649"/>
      <c r="L297" s="649"/>
      <c r="M297" s="649"/>
      <c r="N297" s="649"/>
      <c r="O297" s="649"/>
      <c r="P297" s="321"/>
      <c r="Q297" s="321"/>
      <c r="R297" s="321"/>
      <c r="S297" s="321"/>
      <c r="T297" s="321"/>
      <c r="U297" s="321"/>
      <c r="V297" s="321"/>
      <c r="W297" s="321"/>
      <c r="X297" s="321"/>
      <c r="Y297" s="321"/>
      <c r="Z297" s="321"/>
      <c r="AA297" s="321"/>
      <c r="AB297" s="321"/>
      <c r="AC297" s="321"/>
      <c r="AD297" s="321"/>
      <c r="AE297" s="321"/>
      <c r="AF297" s="321"/>
      <c r="AG297" s="321"/>
      <c r="AH297" s="321"/>
      <c r="AI297" s="321"/>
      <c r="AJ297" s="321"/>
      <c r="AK297" s="321"/>
      <c r="AL297" s="321"/>
      <c r="AM297" s="321"/>
      <c r="AN297" s="321"/>
      <c r="AO297" s="321"/>
      <c r="AP297" s="321"/>
      <c r="AQ297" s="321"/>
      <c r="AR297" s="321"/>
      <c r="AS297" s="321"/>
      <c r="AT297" s="321"/>
      <c r="AU297" s="321"/>
      <c r="AV297" s="321"/>
      <c r="AW297" s="321"/>
      <c r="AX297" s="321"/>
      <c r="AY297" s="321"/>
      <c r="AZ297" s="321"/>
      <c r="BA297" s="321"/>
      <c r="BB297" s="321"/>
      <c r="BC297" s="321"/>
      <c r="BD297" s="321"/>
      <c r="BE297" s="321"/>
      <c r="BF297" s="321"/>
      <c r="BG297" s="321"/>
    </row>
    <row r="298" spans="1:71" s="647" customFormat="1" ht="15.75" customHeight="1" x14ac:dyDescent="0.15">
      <c r="A298" s="104" t="s">
        <v>546</v>
      </c>
      <c r="B298" s="104"/>
      <c r="C298" s="104"/>
      <c r="D298" s="104"/>
      <c r="E298" s="104"/>
      <c r="F298" s="104"/>
      <c r="G298" s="104"/>
      <c r="H298" s="104"/>
      <c r="I298" s="104"/>
      <c r="J298" s="104"/>
      <c r="K298" s="648"/>
      <c r="L298" s="648"/>
      <c r="M298" s="648"/>
      <c r="N298" s="648"/>
      <c r="O298" s="648"/>
    </row>
    <row r="299" spans="1:71" s="647" customFormat="1" ht="15.75" customHeight="1" x14ac:dyDescent="0.15">
      <c r="A299" s="148" t="s">
        <v>545</v>
      </c>
      <c r="B299" s="148"/>
      <c r="C299" s="148"/>
      <c r="D299" s="148"/>
      <c r="E299" s="148"/>
      <c r="F299" s="148"/>
      <c r="G299" s="148"/>
      <c r="H299" s="148"/>
      <c r="I299" s="148"/>
      <c r="J299" s="148"/>
      <c r="K299" s="648"/>
      <c r="L299" s="648"/>
      <c r="M299" s="648"/>
      <c r="N299" s="648"/>
      <c r="O299" s="648"/>
    </row>
    <row r="300" spans="1:71" s="646" customFormat="1" ht="15.75" customHeight="1" x14ac:dyDescent="0.15">
      <c r="A300" s="647"/>
    </row>
    <row r="304" spans="1:71" s="305" customFormat="1" ht="20.100000000000001" customHeight="1" x14ac:dyDescent="0.15">
      <c r="A304" s="83" t="s">
        <v>544</v>
      </c>
      <c r="D304"/>
      <c r="E304"/>
    </row>
    <row r="305" spans="1:20" s="305" customFormat="1" ht="8.25" customHeight="1" x14ac:dyDescent="0.15">
      <c r="A305" s="83"/>
      <c r="D305"/>
      <c r="E305"/>
    </row>
    <row r="306" spans="1:20" s="305" customFormat="1" ht="20.100000000000001" customHeight="1" x14ac:dyDescent="0.15">
      <c r="A306" t="s">
        <v>392</v>
      </c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</row>
    <row r="307" spans="1:20" s="305" customFormat="1" ht="20.100000000000001" customHeight="1" x14ac:dyDescent="0.15">
      <c r="A307" s="643" t="s">
        <v>61</v>
      </c>
      <c r="B307" s="634" t="s">
        <v>543</v>
      </c>
      <c r="C307" s="638" t="s">
        <v>542</v>
      </c>
      <c r="D307" s="638"/>
      <c r="E307" s="638"/>
      <c r="F307" s="638"/>
      <c r="G307" s="638"/>
      <c r="H307" s="638"/>
      <c r="I307" s="638"/>
      <c r="J307" s="638"/>
      <c r="K307" s="638"/>
      <c r="L307" s="638"/>
      <c r="M307" s="638"/>
      <c r="N307" s="638"/>
      <c r="O307" s="645"/>
      <c r="P307" s="645"/>
      <c r="Q307" s="644"/>
      <c r="R307"/>
      <c r="S307"/>
      <c r="T307"/>
    </row>
    <row r="308" spans="1:20" s="305" customFormat="1" ht="20.100000000000001" customHeight="1" x14ac:dyDescent="0.15">
      <c r="A308" s="637"/>
      <c r="B308" s="635"/>
      <c r="C308" s="643" t="s">
        <v>541</v>
      </c>
      <c r="D308" s="634" t="s">
        <v>529</v>
      </c>
      <c r="E308" s="632" t="s">
        <v>540</v>
      </c>
      <c r="F308" s="643"/>
      <c r="G308" s="634" t="s">
        <v>539</v>
      </c>
      <c r="H308" s="632" t="s">
        <v>538</v>
      </c>
      <c r="I308" s="643"/>
      <c r="J308" s="642" t="s">
        <v>537</v>
      </c>
      <c r="K308" s="641"/>
      <c r="L308" s="641"/>
      <c r="M308" s="641"/>
      <c r="N308" s="640"/>
      <c r="O308" s="639" t="s">
        <v>536</v>
      </c>
      <c r="P308" s="638"/>
      <c r="Q308" s="638"/>
      <c r="R308"/>
      <c r="S308"/>
      <c r="T308"/>
    </row>
    <row r="309" spans="1:20" s="305" customFormat="1" ht="20.100000000000001" customHeight="1" x14ac:dyDescent="0.15">
      <c r="A309" s="637"/>
      <c r="B309" s="635"/>
      <c r="C309" s="637"/>
      <c r="D309" s="635"/>
      <c r="E309" s="636"/>
      <c r="F309" s="634" t="s">
        <v>535</v>
      </c>
      <c r="G309" s="635"/>
      <c r="H309" s="634" t="s">
        <v>43</v>
      </c>
      <c r="I309" s="634" t="s">
        <v>42</v>
      </c>
      <c r="J309" s="633" t="s">
        <v>534</v>
      </c>
      <c r="K309" s="624"/>
      <c r="L309" s="633" t="s">
        <v>533</v>
      </c>
      <c r="M309" s="624"/>
      <c r="N309" s="633" t="s">
        <v>532</v>
      </c>
      <c r="O309" s="624" t="s">
        <v>531</v>
      </c>
      <c r="P309" s="632" t="s">
        <v>530</v>
      </c>
      <c r="Q309" s="631"/>
      <c r="R309"/>
      <c r="S309"/>
      <c r="T309"/>
    </row>
    <row r="310" spans="1:20" s="305" customFormat="1" ht="20.100000000000001" customHeight="1" x14ac:dyDescent="0.15">
      <c r="A310" s="630"/>
      <c r="B310" s="628"/>
      <c r="C310" s="630"/>
      <c r="D310" s="628"/>
      <c r="E310" s="629"/>
      <c r="F310" s="628"/>
      <c r="G310" s="628"/>
      <c r="H310" s="628"/>
      <c r="I310" s="628"/>
      <c r="J310" s="627"/>
      <c r="K310" s="626" t="s">
        <v>529</v>
      </c>
      <c r="L310" s="627"/>
      <c r="M310" s="626" t="s">
        <v>529</v>
      </c>
      <c r="N310" s="625"/>
      <c r="O310" s="624"/>
      <c r="P310" s="623"/>
      <c r="Q310" s="622" t="s">
        <v>528</v>
      </c>
      <c r="R310"/>
      <c r="S310"/>
      <c r="T310"/>
    </row>
    <row r="311" spans="1:20" s="603" customFormat="1" ht="20.100000000000001" customHeight="1" x14ac:dyDescent="0.15">
      <c r="A311" s="619" t="s">
        <v>31</v>
      </c>
      <c r="B311" s="621">
        <v>645</v>
      </c>
      <c r="C311" s="620">
        <v>0</v>
      </c>
      <c r="D311" s="618">
        <v>0</v>
      </c>
      <c r="E311" s="618">
        <v>0</v>
      </c>
      <c r="F311" s="233">
        <v>0</v>
      </c>
      <c r="G311" s="233">
        <v>1</v>
      </c>
      <c r="H311" s="233">
        <v>0</v>
      </c>
      <c r="I311" s="233">
        <v>0</v>
      </c>
      <c r="J311" s="233">
        <v>645</v>
      </c>
      <c r="K311" s="233">
        <v>21</v>
      </c>
      <c r="L311" s="614">
        <v>0</v>
      </c>
      <c r="M311" s="614">
        <v>0</v>
      </c>
      <c r="N311" s="614">
        <v>0</v>
      </c>
      <c r="O311" s="233">
        <v>297</v>
      </c>
      <c r="P311" s="233">
        <v>348</v>
      </c>
      <c r="Q311" s="617">
        <v>0</v>
      </c>
      <c r="R311" s="98"/>
      <c r="S311" s="98"/>
      <c r="T311" s="98"/>
    </row>
    <row r="312" spans="1:20" s="603" customFormat="1" ht="20.100000000000001" customHeight="1" x14ac:dyDescent="0.15">
      <c r="A312" s="619" t="s">
        <v>30</v>
      </c>
      <c r="B312" s="234">
        <v>643</v>
      </c>
      <c r="C312" s="618">
        <v>0</v>
      </c>
      <c r="D312" s="618">
        <v>0</v>
      </c>
      <c r="E312" s="618">
        <v>0</v>
      </c>
      <c r="F312" s="233">
        <v>0</v>
      </c>
      <c r="G312" s="233">
        <v>0</v>
      </c>
      <c r="H312" s="233">
        <v>0</v>
      </c>
      <c r="I312" s="233">
        <v>0</v>
      </c>
      <c r="J312" s="233">
        <v>643</v>
      </c>
      <c r="K312" s="233">
        <v>21</v>
      </c>
      <c r="L312" s="614">
        <v>0</v>
      </c>
      <c r="M312" s="614">
        <v>0</v>
      </c>
      <c r="N312" s="614">
        <v>0</v>
      </c>
      <c r="O312" s="233">
        <v>294</v>
      </c>
      <c r="P312" s="233">
        <v>349</v>
      </c>
      <c r="Q312" s="617">
        <v>0</v>
      </c>
      <c r="R312" s="98"/>
      <c r="S312" s="98"/>
      <c r="T312" s="98"/>
    </row>
    <row r="313" spans="1:20" s="603" customFormat="1" ht="20.100000000000001" customHeight="1" x14ac:dyDescent="0.15">
      <c r="A313" s="619" t="s">
        <v>29</v>
      </c>
      <c r="B313" s="234">
        <v>639</v>
      </c>
      <c r="C313" s="618">
        <v>0</v>
      </c>
      <c r="D313" s="618">
        <v>0</v>
      </c>
      <c r="E313" s="618">
        <v>0</v>
      </c>
      <c r="F313" s="233">
        <v>0</v>
      </c>
      <c r="G313" s="233">
        <v>0</v>
      </c>
      <c r="H313" s="233">
        <v>0</v>
      </c>
      <c r="I313" s="233">
        <v>0</v>
      </c>
      <c r="J313" s="233">
        <v>639</v>
      </c>
      <c r="K313" s="233">
        <v>21</v>
      </c>
      <c r="L313" s="614">
        <v>0</v>
      </c>
      <c r="M313" s="614">
        <v>0</v>
      </c>
      <c r="N313" s="614">
        <v>0</v>
      </c>
      <c r="O313" s="233">
        <v>292</v>
      </c>
      <c r="P313" s="233">
        <v>347</v>
      </c>
      <c r="Q313" s="617">
        <v>0</v>
      </c>
      <c r="R313" s="98"/>
      <c r="S313" s="98"/>
      <c r="T313" s="98"/>
    </row>
    <row r="314" spans="1:20" s="603" customFormat="1" ht="20.100000000000001" customHeight="1" x14ac:dyDescent="0.15">
      <c r="A314" s="612" t="s">
        <v>48</v>
      </c>
      <c r="B314" s="616">
        <v>635</v>
      </c>
      <c r="C314" s="615">
        <v>0</v>
      </c>
      <c r="D314" s="615">
        <v>20</v>
      </c>
      <c r="E314" s="615">
        <v>0</v>
      </c>
      <c r="F314" s="615">
        <v>0</v>
      </c>
      <c r="G314" s="615">
        <v>1</v>
      </c>
      <c r="H314" s="615">
        <v>374</v>
      </c>
      <c r="I314" s="615">
        <v>261</v>
      </c>
      <c r="J314" s="231">
        <v>635</v>
      </c>
      <c r="K314" s="614">
        <v>20</v>
      </c>
      <c r="L314" s="425">
        <v>0</v>
      </c>
      <c r="M314" s="425">
        <v>0</v>
      </c>
      <c r="N314" s="425">
        <v>0</v>
      </c>
      <c r="O314" s="231">
        <v>290</v>
      </c>
      <c r="P314" s="231">
        <v>345</v>
      </c>
      <c r="Q314" s="613">
        <v>221</v>
      </c>
      <c r="R314" s="98"/>
      <c r="S314" s="98"/>
      <c r="T314" s="98"/>
    </row>
    <row r="315" spans="1:20" s="603" customFormat="1" ht="20.100000000000001" customHeight="1" x14ac:dyDescent="0.15">
      <c r="A315" s="612" t="s">
        <v>27</v>
      </c>
      <c r="B315" s="611">
        <v>633</v>
      </c>
      <c r="C315" s="610">
        <v>0</v>
      </c>
      <c r="D315" s="609">
        <v>20</v>
      </c>
      <c r="E315" s="609">
        <v>0</v>
      </c>
      <c r="F315" s="609">
        <v>0</v>
      </c>
      <c r="G315" s="609">
        <v>0</v>
      </c>
      <c r="H315" s="609">
        <v>374</v>
      </c>
      <c r="I315" s="609">
        <v>259</v>
      </c>
      <c r="J315" s="50">
        <v>633</v>
      </c>
      <c r="K315" s="608">
        <v>20</v>
      </c>
      <c r="L315" s="371">
        <v>0</v>
      </c>
      <c r="M315" s="371">
        <v>0</v>
      </c>
      <c r="N315" s="371">
        <v>0</v>
      </c>
      <c r="O315" s="50">
        <v>290</v>
      </c>
      <c r="P315" s="50">
        <v>343</v>
      </c>
      <c r="Q315" s="607">
        <v>219</v>
      </c>
      <c r="R315" s="98"/>
      <c r="S315" s="98"/>
      <c r="T315" s="98"/>
    </row>
    <row r="316" spans="1:20" s="603" customFormat="1" ht="20.100000000000001" customHeight="1" x14ac:dyDescent="0.15">
      <c r="A316" s="606" t="s">
        <v>26</v>
      </c>
      <c r="B316" s="605">
        <v>634</v>
      </c>
      <c r="C316" s="604">
        <v>0</v>
      </c>
      <c r="D316" s="604">
        <v>20</v>
      </c>
      <c r="E316" s="604">
        <v>0</v>
      </c>
      <c r="F316" s="604">
        <v>0</v>
      </c>
      <c r="G316" s="604">
        <v>0</v>
      </c>
      <c r="H316" s="604">
        <v>373</v>
      </c>
      <c r="I316" s="604">
        <v>261</v>
      </c>
      <c r="J316" s="604">
        <v>634</v>
      </c>
      <c r="K316" s="604">
        <v>20</v>
      </c>
      <c r="L316" s="604">
        <v>0</v>
      </c>
      <c r="M316" s="604">
        <v>0</v>
      </c>
      <c r="N316" s="604">
        <v>0</v>
      </c>
      <c r="O316" s="604">
        <v>290</v>
      </c>
      <c r="P316" s="604">
        <v>344</v>
      </c>
      <c r="Q316" s="604">
        <v>220</v>
      </c>
      <c r="R316" s="98"/>
      <c r="S316" s="98"/>
      <c r="T316" s="98"/>
    </row>
    <row r="317" spans="1:20" ht="20.100000000000001" customHeight="1" x14ac:dyDescent="0.15">
      <c r="A317" s="82" t="s">
        <v>527</v>
      </c>
      <c r="H317" s="602"/>
    </row>
    <row r="321" spans="1:23" ht="20.100000000000001" customHeight="1" x14ac:dyDescent="0.15">
      <c r="A321" s="83" t="s">
        <v>526</v>
      </c>
      <c r="B321" s="477"/>
      <c r="C321" s="337" t="s">
        <v>17</v>
      </c>
      <c r="D321" s="321"/>
      <c r="F321" s="168"/>
      <c r="G321" s="168"/>
      <c r="H321" s="168"/>
      <c r="I321" s="168"/>
      <c r="J321" s="168"/>
      <c r="K321" s="168"/>
      <c r="L321" s="168"/>
      <c r="M321" s="168"/>
      <c r="N321" s="168"/>
      <c r="O321" s="168"/>
      <c r="P321" s="168"/>
      <c r="Q321" s="168"/>
      <c r="R321" s="168"/>
      <c r="S321" s="168"/>
      <c r="T321" s="168"/>
      <c r="U321" s="168"/>
      <c r="V321" s="168"/>
      <c r="W321" s="168"/>
    </row>
    <row r="322" spans="1:23" ht="5.25" customHeight="1" x14ac:dyDescent="0.15">
      <c r="A322" s="477"/>
      <c r="B322" s="477"/>
      <c r="C322" s="477"/>
      <c r="D322" s="477"/>
      <c r="E322" s="477"/>
      <c r="F322" s="477"/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77"/>
      <c r="R322" s="477"/>
      <c r="S322" s="477"/>
      <c r="T322" s="477"/>
      <c r="U322" s="477"/>
      <c r="V322" s="477"/>
      <c r="W322" s="477"/>
    </row>
    <row r="323" spans="1:23" s="326" customFormat="1" ht="20.100000000000001" customHeight="1" x14ac:dyDescent="0.15">
      <c r="A323" s="337" t="s">
        <v>392</v>
      </c>
      <c r="B323" s="477"/>
      <c r="C323" s="477"/>
      <c r="D323" s="477"/>
      <c r="E323" s="477"/>
      <c r="F323" s="477"/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77"/>
      <c r="R323" s="477"/>
      <c r="S323" s="477"/>
      <c r="T323" s="477"/>
      <c r="U323" s="477"/>
      <c r="V323" s="477"/>
      <c r="W323" s="477"/>
    </row>
    <row r="324" spans="1:23" ht="24" customHeight="1" x14ac:dyDescent="0.15">
      <c r="A324" s="495" t="s">
        <v>61</v>
      </c>
      <c r="B324" s="335" t="s">
        <v>525</v>
      </c>
      <c r="C324" s="329"/>
      <c r="D324" s="329"/>
      <c r="E324" s="329"/>
      <c r="F324" s="329"/>
      <c r="G324" s="329"/>
      <c r="H324" s="329"/>
      <c r="I324" s="328"/>
      <c r="J324" s="335" t="s">
        <v>524</v>
      </c>
      <c r="K324" s="329"/>
      <c r="L324" s="329"/>
      <c r="M324" s="329"/>
      <c r="N324" s="329"/>
      <c r="O324" s="329"/>
      <c r="P324" s="328"/>
      <c r="Q324" s="327" t="s">
        <v>523</v>
      </c>
      <c r="R324" s="329"/>
      <c r="S324" s="329"/>
      <c r="T324" s="329"/>
      <c r="U324" s="329"/>
      <c r="V324" s="329"/>
      <c r="W324" s="329"/>
    </row>
    <row r="325" spans="1:23" ht="24" customHeight="1" x14ac:dyDescent="0.15">
      <c r="A325" s="495"/>
      <c r="B325" s="601"/>
      <c r="C325" s="261" t="s">
        <v>522</v>
      </c>
      <c r="D325" s="261" t="s">
        <v>521</v>
      </c>
      <c r="E325" s="264" t="s">
        <v>520</v>
      </c>
      <c r="F325" s="264" t="s">
        <v>519</v>
      </c>
      <c r="G325" s="261" t="s">
        <v>518</v>
      </c>
      <c r="H325" s="264" t="s">
        <v>517</v>
      </c>
      <c r="I325" s="261" t="s">
        <v>109</v>
      </c>
      <c r="J325" s="601"/>
      <c r="K325" s="600" t="s">
        <v>516</v>
      </c>
      <c r="L325" s="599"/>
      <c r="M325" s="598"/>
      <c r="N325" s="600" t="s">
        <v>515</v>
      </c>
      <c r="O325" s="599"/>
      <c r="P325" s="598"/>
      <c r="Q325" s="600" t="s">
        <v>514</v>
      </c>
      <c r="R325" s="599"/>
      <c r="S325" s="598"/>
      <c r="T325" s="600" t="s">
        <v>513</v>
      </c>
      <c r="U325" s="599"/>
      <c r="V325" s="598"/>
      <c r="W325" s="335" t="s">
        <v>512</v>
      </c>
    </row>
    <row r="326" spans="1:23" ht="30.75" customHeight="1" x14ac:dyDescent="0.15">
      <c r="A326" s="495"/>
      <c r="B326" s="259"/>
      <c r="C326" s="259"/>
      <c r="D326" s="259"/>
      <c r="E326" s="260"/>
      <c r="F326" s="260"/>
      <c r="G326" s="259"/>
      <c r="H326" s="259"/>
      <c r="I326" s="259"/>
      <c r="J326" s="259"/>
      <c r="K326" s="597"/>
      <c r="L326" s="129" t="s">
        <v>510</v>
      </c>
      <c r="M326" s="324" t="s">
        <v>511</v>
      </c>
      <c r="N326" s="597"/>
      <c r="O326" s="129" t="s">
        <v>510</v>
      </c>
      <c r="P326" s="324" t="s">
        <v>509</v>
      </c>
      <c r="Q326" s="597"/>
      <c r="R326" s="324" t="s">
        <v>508</v>
      </c>
      <c r="S326" s="324" t="s">
        <v>507</v>
      </c>
      <c r="T326" s="597"/>
      <c r="U326" s="324" t="s">
        <v>506</v>
      </c>
      <c r="V326" s="324" t="s">
        <v>505</v>
      </c>
      <c r="W326" s="490"/>
    </row>
    <row r="327" spans="1:23" s="587" customFormat="1" ht="24.75" customHeight="1" x14ac:dyDescent="0.15">
      <c r="A327" s="488" t="s">
        <v>31</v>
      </c>
      <c r="B327" s="595">
        <v>458</v>
      </c>
      <c r="C327" s="595">
        <v>362</v>
      </c>
      <c r="D327" s="595">
        <v>62</v>
      </c>
      <c r="E327" s="595">
        <v>1</v>
      </c>
      <c r="F327" s="595">
        <v>15</v>
      </c>
      <c r="G327" s="595">
        <v>11</v>
      </c>
      <c r="H327" s="595">
        <v>0</v>
      </c>
      <c r="I327" s="595">
        <v>7</v>
      </c>
      <c r="J327" s="595">
        <v>4504</v>
      </c>
      <c r="K327" s="595">
        <v>813</v>
      </c>
      <c r="L327" s="595">
        <v>813</v>
      </c>
      <c r="M327" s="595">
        <v>0</v>
      </c>
      <c r="N327" s="595">
        <v>3691</v>
      </c>
      <c r="O327" s="595">
        <v>3691</v>
      </c>
      <c r="P327" s="595">
        <v>0</v>
      </c>
      <c r="Q327" s="595">
        <v>32094</v>
      </c>
      <c r="R327" s="595">
        <v>31088</v>
      </c>
      <c r="S327" s="595">
        <v>1006</v>
      </c>
      <c r="T327" s="595">
        <v>37</v>
      </c>
      <c r="U327" s="595">
        <v>18</v>
      </c>
      <c r="V327" s="595">
        <v>19</v>
      </c>
      <c r="W327" s="595">
        <v>48</v>
      </c>
    </row>
    <row r="328" spans="1:23" s="587" customFormat="1" ht="24.75" customHeight="1" x14ac:dyDescent="0.15">
      <c r="A328" s="488" t="s">
        <v>30</v>
      </c>
      <c r="B328" s="596">
        <v>473</v>
      </c>
      <c r="C328" s="594">
        <v>377</v>
      </c>
      <c r="D328" s="594">
        <v>55</v>
      </c>
      <c r="E328" s="595">
        <v>0</v>
      </c>
      <c r="F328" s="594">
        <v>13</v>
      </c>
      <c r="G328" s="594">
        <v>25</v>
      </c>
      <c r="H328" s="595">
        <v>0</v>
      </c>
      <c r="I328" s="595">
        <v>3</v>
      </c>
      <c r="J328" s="594">
        <v>0</v>
      </c>
      <c r="K328" s="594">
        <v>0</v>
      </c>
      <c r="L328" s="594">
        <v>0</v>
      </c>
      <c r="M328" s="594">
        <v>0</v>
      </c>
      <c r="N328" s="594">
        <v>0</v>
      </c>
      <c r="O328" s="594">
        <v>0</v>
      </c>
      <c r="P328" s="595">
        <v>0</v>
      </c>
      <c r="Q328" s="594">
        <v>36081</v>
      </c>
      <c r="R328" s="594">
        <v>34828</v>
      </c>
      <c r="S328" s="594">
        <v>1253</v>
      </c>
      <c r="T328" s="594">
        <v>61</v>
      </c>
      <c r="U328" s="594">
        <v>26</v>
      </c>
      <c r="V328" s="594">
        <v>35</v>
      </c>
      <c r="W328" s="594">
        <v>44</v>
      </c>
    </row>
    <row r="329" spans="1:23" s="587" customFormat="1" ht="24.75" customHeight="1" x14ac:dyDescent="0.15">
      <c r="A329" s="488" t="s">
        <v>29</v>
      </c>
      <c r="B329" s="596">
        <v>383</v>
      </c>
      <c r="C329" s="594">
        <v>318</v>
      </c>
      <c r="D329" s="594">
        <v>30</v>
      </c>
      <c r="E329" s="595">
        <v>0</v>
      </c>
      <c r="F329" s="594">
        <v>8</v>
      </c>
      <c r="G329" s="594">
        <v>18</v>
      </c>
      <c r="H329" s="595">
        <v>0</v>
      </c>
      <c r="I329" s="595">
        <v>9</v>
      </c>
      <c r="J329" s="594">
        <v>3683</v>
      </c>
      <c r="K329" s="594">
        <v>988</v>
      </c>
      <c r="L329" s="594">
        <v>988</v>
      </c>
      <c r="M329" s="594">
        <v>0</v>
      </c>
      <c r="N329" s="594">
        <v>2695</v>
      </c>
      <c r="O329" s="594">
        <v>2695</v>
      </c>
      <c r="P329" s="595">
        <v>0</v>
      </c>
      <c r="Q329" s="594">
        <v>6354</v>
      </c>
      <c r="R329" s="594">
        <v>4782</v>
      </c>
      <c r="S329" s="594">
        <v>1572</v>
      </c>
      <c r="T329" s="594">
        <v>57</v>
      </c>
      <c r="U329" s="594">
        <v>17</v>
      </c>
      <c r="V329" s="594">
        <v>40</v>
      </c>
      <c r="W329" s="594">
        <v>17</v>
      </c>
    </row>
    <row r="330" spans="1:23" s="587" customFormat="1" ht="24.75" customHeight="1" x14ac:dyDescent="0.15">
      <c r="A330" s="488" t="s">
        <v>48</v>
      </c>
      <c r="B330" s="593">
        <v>310</v>
      </c>
      <c r="C330" s="591">
        <v>252</v>
      </c>
      <c r="D330" s="591">
        <v>35</v>
      </c>
      <c r="E330" s="591">
        <v>3</v>
      </c>
      <c r="F330" s="591">
        <v>3</v>
      </c>
      <c r="G330" s="591">
        <v>0</v>
      </c>
      <c r="H330" s="591">
        <v>0</v>
      </c>
      <c r="I330" s="591">
        <v>17</v>
      </c>
      <c r="J330" s="591">
        <v>3779</v>
      </c>
      <c r="K330" s="591">
        <v>1398</v>
      </c>
      <c r="L330" s="591">
        <v>1398</v>
      </c>
      <c r="M330" s="591">
        <v>0</v>
      </c>
      <c r="N330" s="591">
        <v>2381</v>
      </c>
      <c r="O330" s="592">
        <v>2381</v>
      </c>
      <c r="P330" s="591">
        <v>0</v>
      </c>
      <c r="Q330" s="591">
        <v>41045</v>
      </c>
      <c r="R330" s="591">
        <v>38857</v>
      </c>
      <c r="S330" s="591">
        <v>2188</v>
      </c>
      <c r="T330" s="591">
        <v>63</v>
      </c>
      <c r="U330" s="591">
        <v>16</v>
      </c>
      <c r="V330" s="591">
        <v>47</v>
      </c>
      <c r="W330" s="591">
        <v>30</v>
      </c>
    </row>
    <row r="331" spans="1:23" s="587" customFormat="1" ht="24.75" customHeight="1" x14ac:dyDescent="0.15">
      <c r="A331" s="488" t="s">
        <v>27</v>
      </c>
      <c r="B331" s="593">
        <v>310</v>
      </c>
      <c r="C331" s="591">
        <v>248</v>
      </c>
      <c r="D331" s="591">
        <v>35</v>
      </c>
      <c r="E331" s="591">
        <v>0</v>
      </c>
      <c r="F331" s="591">
        <v>6</v>
      </c>
      <c r="G331" s="591">
        <v>0</v>
      </c>
      <c r="H331" s="591">
        <v>0</v>
      </c>
      <c r="I331" s="591">
        <v>21</v>
      </c>
      <c r="J331" s="591">
        <v>3878</v>
      </c>
      <c r="K331" s="591">
        <v>718</v>
      </c>
      <c r="L331" s="591">
        <v>718</v>
      </c>
      <c r="M331" s="591">
        <v>0</v>
      </c>
      <c r="N331" s="591">
        <v>3160</v>
      </c>
      <c r="O331" s="592">
        <v>3160</v>
      </c>
      <c r="P331" s="591">
        <v>0</v>
      </c>
      <c r="Q331" s="591">
        <v>42950</v>
      </c>
      <c r="R331" s="591">
        <v>41318</v>
      </c>
      <c r="S331" s="591">
        <v>1632</v>
      </c>
      <c r="T331" s="591">
        <v>58</v>
      </c>
      <c r="U331" s="591">
        <v>16</v>
      </c>
      <c r="V331" s="591">
        <v>42</v>
      </c>
      <c r="W331" s="591">
        <v>10</v>
      </c>
    </row>
    <row r="332" spans="1:23" s="587" customFormat="1" ht="24.75" customHeight="1" x14ac:dyDescent="0.15">
      <c r="A332" s="484" t="s">
        <v>26</v>
      </c>
      <c r="B332" s="590">
        <v>292</v>
      </c>
      <c r="C332" s="588">
        <v>229</v>
      </c>
      <c r="D332" s="588">
        <v>40</v>
      </c>
      <c r="E332" s="588">
        <v>0</v>
      </c>
      <c r="F332" s="588">
        <v>8</v>
      </c>
      <c r="G332" s="588">
        <v>0</v>
      </c>
      <c r="H332" s="588">
        <v>0</v>
      </c>
      <c r="I332" s="588">
        <v>15</v>
      </c>
      <c r="J332" s="588">
        <v>3864</v>
      </c>
      <c r="K332" s="588">
        <v>1338</v>
      </c>
      <c r="L332" s="588">
        <v>1338</v>
      </c>
      <c r="M332" s="588">
        <v>0</v>
      </c>
      <c r="N332" s="588">
        <v>2526</v>
      </c>
      <c r="O332" s="589">
        <v>2526</v>
      </c>
      <c r="P332" s="588">
        <v>0</v>
      </c>
      <c r="Q332" s="588">
        <v>44588</v>
      </c>
      <c r="R332" s="588">
        <v>42625</v>
      </c>
      <c r="S332" s="588">
        <v>1963</v>
      </c>
      <c r="T332" s="588">
        <v>43</v>
      </c>
      <c r="U332" s="588">
        <v>22</v>
      </c>
      <c r="V332" s="588">
        <v>21</v>
      </c>
      <c r="W332" s="588">
        <v>17</v>
      </c>
    </row>
    <row r="333" spans="1:23" s="326" customFormat="1" ht="22.5" customHeight="1" x14ac:dyDescent="0.15">
      <c r="A333" s="337" t="s">
        <v>108</v>
      </c>
      <c r="B333" s="477"/>
      <c r="C333" s="477"/>
      <c r="D333" s="477"/>
      <c r="E333" s="477"/>
      <c r="F333" s="477"/>
      <c r="G333" s="477"/>
      <c r="H333" s="477"/>
      <c r="I333" s="477"/>
      <c r="J333" s="477"/>
      <c r="K333" s="477"/>
      <c r="L333" s="477"/>
      <c r="M333" s="477"/>
      <c r="N333" s="477"/>
      <c r="O333" s="477"/>
      <c r="P333" s="477"/>
      <c r="Q333" s="477"/>
      <c r="R333" s="477"/>
      <c r="S333" s="477"/>
      <c r="T333" s="477"/>
      <c r="U333" s="477"/>
      <c r="V333" s="477"/>
      <c r="W333" s="477"/>
    </row>
    <row r="334" spans="1:23" ht="20.100000000000001" customHeight="1" x14ac:dyDescent="0.15">
      <c r="A334" s="104" t="s">
        <v>504</v>
      </c>
      <c r="B334" s="104"/>
      <c r="C334" s="104"/>
      <c r="D334" s="477"/>
      <c r="E334" s="477"/>
      <c r="F334" s="477"/>
      <c r="G334" s="477"/>
      <c r="H334" s="477"/>
      <c r="I334" s="477"/>
      <c r="J334" s="477"/>
      <c r="K334" s="477"/>
      <c r="L334" s="477"/>
      <c r="M334" s="477"/>
      <c r="N334" s="477"/>
      <c r="O334" s="477"/>
      <c r="P334" s="477"/>
      <c r="Q334" s="477"/>
      <c r="R334" s="477"/>
      <c r="S334" s="477"/>
      <c r="T334" s="477"/>
      <c r="U334" s="477"/>
      <c r="V334" s="477"/>
      <c r="W334" s="477"/>
    </row>
    <row r="338" spans="1:67" ht="33" customHeight="1" x14ac:dyDescent="0.15">
      <c r="A338" s="83" t="s">
        <v>503</v>
      </c>
    </row>
    <row r="339" spans="1:67" ht="8.25" customHeight="1" x14ac:dyDescent="0.15"/>
    <row r="340" spans="1:67" ht="21.75" customHeight="1" x14ac:dyDescent="0.15">
      <c r="A340" s="1" t="s">
        <v>502</v>
      </c>
    </row>
    <row r="341" spans="1:67" ht="24" customHeight="1" x14ac:dyDescent="0.15">
      <c r="A341" s="37" t="s">
        <v>61</v>
      </c>
      <c r="B341" s="80" t="s">
        <v>501</v>
      </c>
      <c r="C341" s="80"/>
      <c r="D341" s="80" t="s">
        <v>500</v>
      </c>
      <c r="E341" s="80"/>
      <c r="F341" s="80" t="s">
        <v>499</v>
      </c>
      <c r="G341" s="80"/>
      <c r="H341" s="80" t="s">
        <v>498</v>
      </c>
      <c r="I341" s="80"/>
      <c r="J341" s="80" t="s">
        <v>497</v>
      </c>
      <c r="K341" s="39"/>
      <c r="L341" s="104"/>
      <c r="M341" s="104"/>
      <c r="N341" s="104"/>
      <c r="O341" s="104"/>
    </row>
    <row r="342" spans="1:67" ht="24" customHeight="1" x14ac:dyDescent="0.15">
      <c r="A342" s="40"/>
      <c r="B342" s="35" t="s">
        <v>494</v>
      </c>
      <c r="C342" s="35" t="s">
        <v>320</v>
      </c>
      <c r="D342" s="35" t="s">
        <v>496</v>
      </c>
      <c r="E342" s="35" t="s">
        <v>320</v>
      </c>
      <c r="F342" s="35" t="s">
        <v>495</v>
      </c>
      <c r="G342" s="35" t="s">
        <v>320</v>
      </c>
      <c r="H342" s="35" t="s">
        <v>495</v>
      </c>
      <c r="I342" s="35" t="s">
        <v>320</v>
      </c>
      <c r="J342" s="35" t="s">
        <v>494</v>
      </c>
      <c r="K342" s="53" t="s">
        <v>320</v>
      </c>
      <c r="L342" s="104"/>
      <c r="M342" s="104"/>
      <c r="N342" s="104"/>
      <c r="O342" s="104"/>
    </row>
    <row r="343" spans="1:67" ht="24.75" customHeight="1" x14ac:dyDescent="0.15">
      <c r="A343" s="586" t="s">
        <v>31</v>
      </c>
      <c r="B343" s="99">
        <v>460</v>
      </c>
      <c r="C343" s="99">
        <v>4813</v>
      </c>
      <c r="D343" s="99">
        <v>726</v>
      </c>
      <c r="E343" s="99">
        <v>726</v>
      </c>
      <c r="F343" s="99">
        <v>1131</v>
      </c>
      <c r="G343" s="99">
        <v>1131</v>
      </c>
      <c r="H343" s="99">
        <v>1430</v>
      </c>
      <c r="I343" s="99">
        <v>715</v>
      </c>
      <c r="J343" s="99">
        <v>217</v>
      </c>
      <c r="K343" s="99">
        <v>123</v>
      </c>
      <c r="L343" s="104"/>
      <c r="M343" s="104"/>
      <c r="N343" s="104"/>
      <c r="O343" s="104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119"/>
      <c r="AJ343" s="119"/>
      <c r="AK343" s="119"/>
      <c r="AL343" s="119"/>
      <c r="AM343" s="119"/>
      <c r="AN343" s="119"/>
      <c r="AO343" s="119"/>
      <c r="AP343" s="119"/>
      <c r="AQ343" s="119"/>
      <c r="AR343" s="119"/>
      <c r="AS343" s="119"/>
      <c r="AT343" s="119"/>
      <c r="AU343" s="119"/>
      <c r="AV343" s="119"/>
      <c r="AW343" s="119"/>
      <c r="AX343" s="119"/>
      <c r="AY343" s="119"/>
      <c r="AZ343" s="119"/>
      <c r="BA343" s="119"/>
      <c r="BB343" s="119"/>
      <c r="BC343" s="119"/>
      <c r="BD343" s="119"/>
      <c r="BE343" s="119"/>
      <c r="BF343" s="119"/>
      <c r="BG343" s="119"/>
      <c r="BH343" s="119"/>
      <c r="BI343" s="119"/>
      <c r="BJ343" s="119"/>
      <c r="BK343" s="119"/>
      <c r="BL343" s="119"/>
      <c r="BM343" s="119"/>
      <c r="BN343" s="119"/>
      <c r="BO343" s="119"/>
    </row>
    <row r="344" spans="1:67" ht="24.75" customHeight="1" x14ac:dyDescent="0.15">
      <c r="A344" s="586" t="s">
        <v>30</v>
      </c>
      <c r="B344" s="178">
        <v>343</v>
      </c>
      <c r="C344" s="92">
        <v>4233</v>
      </c>
      <c r="D344" s="92">
        <v>586</v>
      </c>
      <c r="E344" s="92">
        <v>586</v>
      </c>
      <c r="F344" s="99">
        <v>4852</v>
      </c>
      <c r="G344" s="92">
        <v>4852</v>
      </c>
      <c r="H344" s="99">
        <v>1176</v>
      </c>
      <c r="I344" s="99">
        <v>588</v>
      </c>
      <c r="J344" s="92">
        <v>283</v>
      </c>
      <c r="K344" s="92">
        <v>154</v>
      </c>
      <c r="L344" s="104"/>
      <c r="M344" s="104"/>
      <c r="N344" s="104"/>
      <c r="O344" s="104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19"/>
      <c r="AL344" s="119"/>
      <c r="AM344" s="119"/>
      <c r="AN344" s="119"/>
      <c r="AO344" s="119"/>
      <c r="AP344" s="119"/>
      <c r="AQ344" s="119"/>
      <c r="AR344" s="119"/>
      <c r="AS344" s="119"/>
      <c r="AT344" s="119"/>
      <c r="AU344" s="119"/>
      <c r="AV344" s="119"/>
      <c r="AW344" s="119"/>
      <c r="AX344" s="119"/>
      <c r="AY344" s="119"/>
      <c r="AZ344" s="119"/>
      <c r="BA344" s="119"/>
      <c r="BB344" s="119"/>
      <c r="BC344" s="119"/>
      <c r="BD344" s="119"/>
      <c r="BE344" s="119"/>
      <c r="BF344" s="119"/>
      <c r="BG344" s="119"/>
      <c r="BH344" s="119"/>
      <c r="BI344" s="119"/>
      <c r="BJ344" s="119"/>
      <c r="BK344" s="119"/>
      <c r="BL344" s="119"/>
      <c r="BM344" s="119"/>
      <c r="BN344" s="119"/>
      <c r="BO344" s="119"/>
    </row>
    <row r="345" spans="1:67" ht="24.75" customHeight="1" x14ac:dyDescent="0.15">
      <c r="A345" s="586" t="s">
        <v>29</v>
      </c>
      <c r="B345" s="178">
        <v>316</v>
      </c>
      <c r="C345" s="92">
        <v>5805</v>
      </c>
      <c r="D345" s="92">
        <v>462</v>
      </c>
      <c r="E345" s="92">
        <v>462</v>
      </c>
      <c r="F345" s="99">
        <v>3274</v>
      </c>
      <c r="G345" s="92">
        <v>7857</v>
      </c>
      <c r="H345" s="99">
        <v>8230</v>
      </c>
      <c r="I345" s="99">
        <v>4115</v>
      </c>
      <c r="J345" s="92">
        <v>223</v>
      </c>
      <c r="K345" s="92">
        <v>122</v>
      </c>
      <c r="L345" s="104"/>
      <c r="M345" s="104"/>
      <c r="N345" s="104"/>
      <c r="O345" s="104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  <c r="AA345" s="119"/>
      <c r="AB345" s="119"/>
      <c r="AC345" s="119"/>
      <c r="AD345" s="119"/>
      <c r="AE345" s="119"/>
      <c r="AF345" s="119"/>
      <c r="AG345" s="119"/>
      <c r="AH345" s="119"/>
      <c r="AI345" s="119"/>
      <c r="AJ345" s="119"/>
      <c r="AK345" s="119"/>
      <c r="AL345" s="119"/>
      <c r="AM345" s="119"/>
      <c r="AN345" s="119"/>
      <c r="AO345" s="119"/>
      <c r="AP345" s="119"/>
      <c r="AQ345" s="119"/>
      <c r="AR345" s="119"/>
      <c r="AS345" s="119"/>
      <c r="AT345" s="119"/>
      <c r="AU345" s="119"/>
      <c r="AV345" s="119"/>
      <c r="AW345" s="119"/>
      <c r="AX345" s="119"/>
      <c r="AY345" s="119"/>
      <c r="AZ345" s="119"/>
      <c r="BA345" s="119"/>
      <c r="BB345" s="119"/>
      <c r="BC345" s="119"/>
      <c r="BD345" s="119"/>
      <c r="BE345" s="119"/>
      <c r="BF345" s="119"/>
      <c r="BG345" s="119"/>
      <c r="BH345" s="119"/>
      <c r="BI345" s="119"/>
      <c r="BJ345" s="119"/>
      <c r="BK345" s="119"/>
      <c r="BL345" s="119"/>
      <c r="BM345" s="119"/>
      <c r="BN345" s="119"/>
      <c r="BO345" s="119"/>
    </row>
    <row r="346" spans="1:67" ht="24.75" customHeight="1" x14ac:dyDescent="0.15">
      <c r="A346" s="586" t="s">
        <v>48</v>
      </c>
      <c r="B346" s="585">
        <v>419</v>
      </c>
      <c r="C346" s="584">
        <v>5274</v>
      </c>
      <c r="D346" s="584">
        <v>400</v>
      </c>
      <c r="E346" s="584">
        <v>400</v>
      </c>
      <c r="F346" s="584">
        <v>2814</v>
      </c>
      <c r="G346" s="584">
        <v>6359</v>
      </c>
      <c r="H346" s="584">
        <v>7608</v>
      </c>
      <c r="I346" s="584">
        <v>3804</v>
      </c>
      <c r="J346" s="584">
        <v>266</v>
      </c>
      <c r="K346" s="584">
        <v>164</v>
      </c>
      <c r="L346" s="104"/>
      <c r="M346" s="104"/>
      <c r="N346" s="104"/>
      <c r="O346" s="104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  <c r="AA346" s="119"/>
      <c r="AB346" s="119"/>
      <c r="AC346" s="119"/>
      <c r="AD346" s="119"/>
      <c r="AE346" s="119"/>
      <c r="AF346" s="119"/>
      <c r="AG346" s="119"/>
      <c r="AH346" s="119"/>
      <c r="AI346" s="119"/>
      <c r="AJ346" s="119"/>
      <c r="AK346" s="119"/>
      <c r="AL346" s="119"/>
      <c r="AM346" s="119"/>
      <c r="AN346" s="119"/>
      <c r="AO346" s="119"/>
      <c r="AP346" s="119"/>
      <c r="AQ346" s="119"/>
      <c r="AR346" s="119"/>
      <c r="AS346" s="119"/>
      <c r="AT346" s="119"/>
      <c r="AU346" s="119"/>
      <c r="AV346" s="119"/>
      <c r="AW346" s="119"/>
      <c r="AX346" s="119"/>
      <c r="AY346" s="119"/>
      <c r="AZ346" s="119"/>
      <c r="BA346" s="119"/>
      <c r="BB346" s="119"/>
      <c r="BC346" s="119"/>
      <c r="BD346" s="119"/>
      <c r="BE346" s="119"/>
      <c r="BF346" s="119"/>
      <c r="BG346" s="119"/>
      <c r="BH346" s="119"/>
      <c r="BI346" s="119"/>
      <c r="BJ346" s="119"/>
      <c r="BK346" s="119"/>
      <c r="BL346" s="119"/>
      <c r="BM346" s="119"/>
      <c r="BN346" s="119"/>
      <c r="BO346" s="119"/>
    </row>
    <row r="347" spans="1:67" ht="24.75" customHeight="1" x14ac:dyDescent="0.15">
      <c r="A347" s="586" t="s">
        <v>27</v>
      </c>
      <c r="B347" s="585">
        <v>461</v>
      </c>
      <c r="C347" s="584">
        <v>5360</v>
      </c>
      <c r="D347" s="584">
        <v>323</v>
      </c>
      <c r="E347" s="584">
        <v>323</v>
      </c>
      <c r="F347" s="584">
        <v>2650</v>
      </c>
      <c r="G347" s="584">
        <v>5744</v>
      </c>
      <c r="H347" s="584">
        <v>7576</v>
      </c>
      <c r="I347" s="584">
        <v>3788</v>
      </c>
      <c r="J347" s="584">
        <v>207</v>
      </c>
      <c r="K347" s="584">
        <v>127</v>
      </c>
      <c r="L347" s="104"/>
      <c r="M347" s="104"/>
      <c r="N347" s="104"/>
      <c r="O347" s="104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  <c r="AB347" s="119"/>
      <c r="AC347" s="119"/>
      <c r="AD347" s="119"/>
      <c r="AE347" s="119"/>
      <c r="AF347" s="119"/>
      <c r="AG347" s="119"/>
      <c r="AH347" s="119"/>
      <c r="AI347" s="119"/>
      <c r="AJ347" s="119"/>
      <c r="AK347" s="119"/>
      <c r="AL347" s="119"/>
      <c r="AM347" s="119"/>
      <c r="AN347" s="119"/>
      <c r="AO347" s="119"/>
      <c r="AP347" s="119"/>
      <c r="AQ347" s="119"/>
      <c r="AR347" s="119"/>
      <c r="AS347" s="119"/>
      <c r="AT347" s="119"/>
      <c r="AU347" s="119"/>
      <c r="AV347" s="119"/>
      <c r="AW347" s="119"/>
      <c r="AX347" s="119"/>
      <c r="AY347" s="119"/>
      <c r="AZ347" s="119"/>
      <c r="BA347" s="119"/>
      <c r="BB347" s="119"/>
      <c r="BC347" s="119"/>
      <c r="BD347" s="119"/>
      <c r="BE347" s="119"/>
      <c r="BF347" s="119"/>
      <c r="BG347" s="119"/>
      <c r="BH347" s="119"/>
      <c r="BI347" s="119"/>
      <c r="BJ347" s="119"/>
      <c r="BK347" s="119"/>
      <c r="BL347" s="119"/>
      <c r="BM347" s="119"/>
      <c r="BN347" s="119"/>
      <c r="BO347" s="119"/>
    </row>
    <row r="348" spans="1:67" ht="24.75" customHeight="1" x14ac:dyDescent="0.15">
      <c r="A348" s="583" t="s">
        <v>26</v>
      </c>
      <c r="B348" s="582">
        <v>316</v>
      </c>
      <c r="C348" s="581">
        <v>6437</v>
      </c>
      <c r="D348" s="581">
        <v>319</v>
      </c>
      <c r="E348" s="581">
        <v>319</v>
      </c>
      <c r="F348" s="581">
        <v>3482</v>
      </c>
      <c r="G348" s="581">
        <v>6643</v>
      </c>
      <c r="H348" s="581">
        <v>7238</v>
      </c>
      <c r="I348" s="581">
        <v>3619</v>
      </c>
      <c r="J348" s="581">
        <v>129</v>
      </c>
      <c r="K348" s="581">
        <v>80</v>
      </c>
      <c r="L348" s="104"/>
      <c r="M348" s="104"/>
      <c r="N348" s="104"/>
      <c r="O348" s="104"/>
      <c r="P348" s="119"/>
      <c r="Q348" s="119"/>
      <c r="R348" s="119"/>
      <c r="S348" s="119"/>
      <c r="T348" s="119"/>
      <c r="U348" s="119"/>
      <c r="V348" s="119"/>
      <c r="W348" s="119"/>
      <c r="X348" s="119"/>
      <c r="Y348" s="119"/>
      <c r="Z348" s="119"/>
      <c r="AA348" s="119"/>
      <c r="AB348" s="119"/>
      <c r="AC348" s="119"/>
      <c r="AD348" s="119"/>
      <c r="AE348" s="119"/>
      <c r="AF348" s="119"/>
      <c r="AG348" s="119"/>
      <c r="AH348" s="119"/>
      <c r="AI348" s="119"/>
      <c r="AJ348" s="119"/>
      <c r="AK348" s="119"/>
      <c r="AL348" s="119"/>
      <c r="AM348" s="119"/>
      <c r="AN348" s="119"/>
      <c r="AO348" s="119"/>
      <c r="AP348" s="119"/>
      <c r="AQ348" s="119"/>
      <c r="AR348" s="119"/>
      <c r="AS348" s="119"/>
      <c r="AT348" s="119"/>
      <c r="AU348" s="119"/>
      <c r="AV348" s="119"/>
      <c r="AW348" s="119"/>
      <c r="AX348" s="119"/>
      <c r="AY348" s="119"/>
      <c r="AZ348" s="119"/>
      <c r="BA348" s="119"/>
      <c r="BB348" s="119"/>
      <c r="BC348" s="119"/>
      <c r="BD348" s="119"/>
      <c r="BE348" s="119"/>
      <c r="BF348" s="119"/>
      <c r="BG348" s="119"/>
      <c r="BH348" s="119"/>
      <c r="BI348" s="119"/>
      <c r="BJ348" s="119"/>
      <c r="BK348" s="119"/>
      <c r="BL348" s="119"/>
      <c r="BM348" s="119"/>
      <c r="BN348" s="119"/>
      <c r="BO348" s="119"/>
    </row>
    <row r="349" spans="1:67" ht="21.75" customHeight="1" x14ac:dyDescent="0.15">
      <c r="A349" s="104" t="s">
        <v>476</v>
      </c>
      <c r="B349" s="104"/>
      <c r="C349" s="132"/>
      <c r="D349" s="132"/>
      <c r="E349" s="132"/>
      <c r="F349" s="132"/>
      <c r="G349" s="132"/>
      <c r="H349" s="132"/>
      <c r="I349" s="132"/>
      <c r="J349" s="132"/>
      <c r="K349" s="132"/>
      <c r="L349" s="104"/>
      <c r="M349" s="104"/>
      <c r="N349" s="104"/>
      <c r="O349" s="104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19"/>
      <c r="AL349" s="119"/>
      <c r="AM349" s="119"/>
      <c r="AN349" s="119"/>
      <c r="AO349" s="119"/>
      <c r="AP349" s="119"/>
      <c r="AQ349" s="119"/>
      <c r="AR349" s="119"/>
      <c r="AS349" s="119"/>
      <c r="AT349" s="119"/>
      <c r="AU349" s="119"/>
      <c r="AV349" s="119"/>
      <c r="AW349" s="119"/>
      <c r="AX349" s="119"/>
      <c r="AY349" s="119"/>
      <c r="AZ349" s="119"/>
      <c r="BA349" s="119"/>
      <c r="BB349" s="119"/>
      <c r="BC349" s="119"/>
      <c r="BD349" s="119"/>
      <c r="BE349" s="119"/>
      <c r="BF349" s="119"/>
      <c r="BG349" s="119"/>
      <c r="BH349" s="119"/>
      <c r="BI349" s="119"/>
      <c r="BJ349" s="119"/>
      <c r="BK349" s="119"/>
      <c r="BL349" s="119"/>
      <c r="BM349" s="119"/>
      <c r="BN349" s="119"/>
      <c r="BO349" s="119"/>
    </row>
    <row r="350" spans="1:67" x14ac:dyDescent="0.15">
      <c r="B350" s="580"/>
      <c r="C350" s="580"/>
      <c r="D350" s="580"/>
      <c r="E350" s="580"/>
      <c r="F350" s="580"/>
      <c r="G350" s="580"/>
      <c r="H350" s="580"/>
      <c r="I350" s="580"/>
      <c r="J350" s="580"/>
      <c r="K350" s="580"/>
      <c r="L350" s="580"/>
      <c r="M350" s="580"/>
      <c r="N350" s="580"/>
      <c r="O350" s="580"/>
    </row>
    <row r="353" spans="1:5" ht="22.5" customHeight="1" x14ac:dyDescent="0.15">
      <c r="A353" s="83" t="s">
        <v>493</v>
      </c>
      <c r="B353" s="306"/>
      <c r="D353" s="474"/>
      <c r="E353" s="306"/>
    </row>
    <row r="354" spans="1:5" ht="23.25" customHeight="1" x14ac:dyDescent="0.15">
      <c r="A354" s="306"/>
      <c r="B354" s="306"/>
      <c r="C354" s="306"/>
      <c r="D354" s="306"/>
      <c r="E354" s="306"/>
    </row>
    <row r="355" spans="1:5" s="103" customFormat="1" ht="22.5" customHeight="1" x14ac:dyDescent="0.15">
      <c r="A355" s="58" t="s">
        <v>392</v>
      </c>
      <c r="B355" s="515"/>
      <c r="C355" s="515"/>
      <c r="D355" s="515"/>
      <c r="E355" s="515"/>
    </row>
    <row r="356" spans="1:5" s="103" customFormat="1" ht="22.5" customHeight="1" x14ac:dyDescent="0.15">
      <c r="A356" s="164" t="s">
        <v>61</v>
      </c>
      <c r="B356" s="80" t="s">
        <v>492</v>
      </c>
      <c r="C356" s="80"/>
      <c r="D356" s="143"/>
      <c r="E356" s="579"/>
    </row>
    <row r="357" spans="1:5" s="103" customFormat="1" ht="22.5" customHeight="1" x14ac:dyDescent="0.15">
      <c r="A357" s="189"/>
      <c r="B357" s="113" t="s">
        <v>491</v>
      </c>
      <c r="C357" s="79" t="s">
        <v>490</v>
      </c>
      <c r="D357" s="118"/>
      <c r="E357" s="118"/>
    </row>
    <row r="358" spans="1:5" s="103" customFormat="1" ht="30.75" customHeight="1" x14ac:dyDescent="0.15">
      <c r="A358" s="162"/>
      <c r="B358" s="109"/>
      <c r="C358" s="36"/>
      <c r="D358" s="110" t="s">
        <v>43</v>
      </c>
      <c r="E358" s="33" t="s">
        <v>42</v>
      </c>
    </row>
    <row r="359" spans="1:5" ht="22.5" customHeight="1" x14ac:dyDescent="0.15">
      <c r="A359" s="12" t="s">
        <v>31</v>
      </c>
      <c r="B359" s="99">
        <v>3365</v>
      </c>
      <c r="C359" s="99">
        <v>6951</v>
      </c>
      <c r="D359" s="578" t="s">
        <v>489</v>
      </c>
      <c r="E359" s="578" t="s">
        <v>489</v>
      </c>
    </row>
    <row r="360" spans="1:5" ht="22.5" customHeight="1" x14ac:dyDescent="0.15">
      <c r="A360" s="12" t="s">
        <v>82</v>
      </c>
      <c r="B360" s="178">
        <v>3491</v>
      </c>
      <c r="C360" s="92">
        <v>4110</v>
      </c>
      <c r="D360" s="578" t="s">
        <v>489</v>
      </c>
      <c r="E360" s="578" t="s">
        <v>489</v>
      </c>
    </row>
    <row r="361" spans="1:5" ht="22.5" customHeight="1" x14ac:dyDescent="0.15">
      <c r="A361" s="12" t="s">
        <v>29</v>
      </c>
      <c r="B361" s="92">
        <v>3309</v>
      </c>
      <c r="C361" s="92">
        <v>2186</v>
      </c>
      <c r="D361" s="578" t="s">
        <v>489</v>
      </c>
      <c r="E361" s="578" t="s">
        <v>489</v>
      </c>
    </row>
    <row r="362" spans="1:5" ht="22.5" customHeight="1" x14ac:dyDescent="0.15">
      <c r="A362" s="160" t="s">
        <v>28</v>
      </c>
      <c r="B362" s="178">
        <v>3446</v>
      </c>
      <c r="C362" s="92">
        <v>2002</v>
      </c>
      <c r="D362" s="577">
        <v>1067</v>
      </c>
      <c r="E362" s="577">
        <v>935</v>
      </c>
    </row>
    <row r="363" spans="1:5" ht="22.5" customHeight="1" x14ac:dyDescent="0.15">
      <c r="A363" s="160" t="s">
        <v>27</v>
      </c>
      <c r="B363" s="576">
        <v>3213</v>
      </c>
      <c r="C363" s="575">
        <v>1469</v>
      </c>
      <c r="D363" s="575">
        <v>807</v>
      </c>
      <c r="E363" s="575">
        <v>662</v>
      </c>
    </row>
    <row r="364" spans="1:5" ht="22.5" customHeight="1" x14ac:dyDescent="0.15">
      <c r="A364" s="155" t="s">
        <v>26</v>
      </c>
      <c r="B364" s="574">
        <v>2667</v>
      </c>
      <c r="C364" s="573">
        <v>2089</v>
      </c>
      <c r="D364" s="573">
        <v>1150</v>
      </c>
      <c r="E364" s="573">
        <v>939</v>
      </c>
    </row>
    <row r="365" spans="1:5" ht="12" customHeight="1" x14ac:dyDescent="0.15">
      <c r="A365" s="6"/>
      <c r="B365" s="92">
        <f>SUM(B366:B377)</f>
        <v>2667</v>
      </c>
      <c r="C365" s="92">
        <f>SUM(C366:C377)</f>
        <v>2089</v>
      </c>
      <c r="D365" s="92">
        <f>SUM(D366:D377)</f>
        <v>1150</v>
      </c>
      <c r="E365" s="92">
        <f>SUM(E366:E377)</f>
        <v>939</v>
      </c>
    </row>
    <row r="366" spans="1:5" ht="17.25" customHeight="1" x14ac:dyDescent="0.15">
      <c r="A366" s="12" t="s">
        <v>488</v>
      </c>
      <c r="B366" s="572">
        <v>231</v>
      </c>
      <c r="C366" s="570">
        <v>194</v>
      </c>
      <c r="D366" s="6">
        <v>109</v>
      </c>
      <c r="E366" s="6">
        <v>85</v>
      </c>
    </row>
    <row r="367" spans="1:5" ht="17.25" customHeight="1" x14ac:dyDescent="0.15">
      <c r="A367" s="12" t="s">
        <v>487</v>
      </c>
      <c r="B367" s="570">
        <v>230</v>
      </c>
      <c r="C367" s="570">
        <v>209</v>
      </c>
      <c r="D367" s="6">
        <v>121</v>
      </c>
      <c r="E367" s="6">
        <v>88</v>
      </c>
    </row>
    <row r="368" spans="1:5" ht="17.25" customHeight="1" x14ac:dyDescent="0.15">
      <c r="A368" s="12" t="s">
        <v>486</v>
      </c>
      <c r="B368" s="570">
        <v>259</v>
      </c>
      <c r="C368" s="570">
        <v>198</v>
      </c>
      <c r="D368" s="6">
        <v>110</v>
      </c>
      <c r="E368" s="6">
        <v>88</v>
      </c>
    </row>
    <row r="369" spans="1:23" ht="17.25" customHeight="1" x14ac:dyDescent="0.15">
      <c r="A369" s="12" t="s">
        <v>485</v>
      </c>
      <c r="B369" s="571">
        <v>192</v>
      </c>
      <c r="C369" s="570">
        <v>150</v>
      </c>
      <c r="D369" s="6">
        <v>83</v>
      </c>
      <c r="E369" s="6">
        <v>67</v>
      </c>
    </row>
    <row r="370" spans="1:23" ht="17.25" customHeight="1" x14ac:dyDescent="0.15">
      <c r="A370" s="12" t="s">
        <v>484</v>
      </c>
      <c r="B370" s="570">
        <v>236</v>
      </c>
      <c r="C370" s="570">
        <v>162</v>
      </c>
      <c r="D370" s="6">
        <v>80</v>
      </c>
      <c r="E370" s="6">
        <v>82</v>
      </c>
    </row>
    <row r="371" spans="1:23" ht="17.25" customHeight="1" x14ac:dyDescent="0.15">
      <c r="A371" s="12" t="s">
        <v>483</v>
      </c>
      <c r="B371" s="570">
        <v>234</v>
      </c>
      <c r="C371" s="570">
        <v>164</v>
      </c>
      <c r="D371" s="6">
        <v>102</v>
      </c>
      <c r="E371" s="6">
        <v>62</v>
      </c>
    </row>
    <row r="372" spans="1:23" ht="17.25" customHeight="1" x14ac:dyDescent="0.15">
      <c r="A372" s="12" t="s">
        <v>482</v>
      </c>
      <c r="B372" s="570">
        <v>187</v>
      </c>
      <c r="C372" s="570">
        <v>132</v>
      </c>
      <c r="D372" s="6">
        <v>71</v>
      </c>
      <c r="E372" s="6">
        <v>61</v>
      </c>
    </row>
    <row r="373" spans="1:23" ht="17.25" customHeight="1" x14ac:dyDescent="0.15">
      <c r="A373" s="12" t="s">
        <v>481</v>
      </c>
      <c r="B373" s="570">
        <v>231</v>
      </c>
      <c r="C373" s="570">
        <v>181</v>
      </c>
      <c r="D373" s="6">
        <v>97</v>
      </c>
      <c r="E373" s="6">
        <v>84</v>
      </c>
    </row>
    <row r="374" spans="1:23" ht="17.25" customHeight="1" x14ac:dyDescent="0.15">
      <c r="A374" s="12" t="s">
        <v>480</v>
      </c>
      <c r="B374" s="570">
        <v>238</v>
      </c>
      <c r="C374" s="570">
        <v>133</v>
      </c>
      <c r="D374" s="6">
        <v>82</v>
      </c>
      <c r="E374" s="6">
        <v>51</v>
      </c>
    </row>
    <row r="375" spans="1:23" ht="17.25" customHeight="1" x14ac:dyDescent="0.15">
      <c r="A375" s="12" t="s">
        <v>479</v>
      </c>
      <c r="B375" s="307">
        <v>229</v>
      </c>
      <c r="C375" s="570">
        <v>179</v>
      </c>
      <c r="D375" s="6">
        <v>106</v>
      </c>
      <c r="E375" s="6">
        <v>73</v>
      </c>
    </row>
    <row r="376" spans="1:23" ht="17.25" customHeight="1" x14ac:dyDescent="0.15">
      <c r="A376" s="12" t="s">
        <v>478</v>
      </c>
      <c r="B376" s="307">
        <v>205</v>
      </c>
      <c r="C376" s="570">
        <v>202</v>
      </c>
      <c r="D376" s="6">
        <v>95</v>
      </c>
      <c r="E376" s="6">
        <v>107</v>
      </c>
    </row>
    <row r="377" spans="1:23" ht="17.25" customHeight="1" x14ac:dyDescent="0.15">
      <c r="A377" s="9" t="s">
        <v>477</v>
      </c>
      <c r="B377" s="569">
        <v>195</v>
      </c>
      <c r="C377" s="569">
        <v>185</v>
      </c>
      <c r="D377" s="568">
        <v>94</v>
      </c>
      <c r="E377" s="568">
        <v>91</v>
      </c>
    </row>
    <row r="378" spans="1:23" x14ac:dyDescent="0.15">
      <c r="A378" s="82" t="s">
        <v>476</v>
      </c>
    </row>
    <row r="382" spans="1:23" ht="22.5" customHeight="1" x14ac:dyDescent="0.15">
      <c r="A382" s="475" t="s">
        <v>475</v>
      </c>
      <c r="B382" s="103"/>
      <c r="D382" s="103"/>
      <c r="E382" s="103"/>
      <c r="F382" s="82"/>
      <c r="G382" s="103"/>
      <c r="H382" s="82"/>
      <c r="I382" s="5"/>
      <c r="J382" s="103"/>
      <c r="K382" s="5"/>
      <c r="L382" s="103"/>
      <c r="M382" s="5"/>
      <c r="N382" s="103"/>
    </row>
    <row r="383" spans="1:23" ht="27.75" customHeight="1" x14ac:dyDescent="0.15">
      <c r="A383" s="82" t="s">
        <v>474</v>
      </c>
      <c r="B383" s="103"/>
      <c r="C383" s="5"/>
      <c r="D383" s="103"/>
      <c r="E383" s="103"/>
      <c r="F383" s="82" t="s">
        <v>17</v>
      </c>
      <c r="G383" s="103"/>
      <c r="H383" s="82" t="s">
        <v>17</v>
      </c>
      <c r="I383" s="5"/>
      <c r="J383" s="103"/>
      <c r="K383" s="5"/>
      <c r="L383" s="103"/>
      <c r="M383" s="5"/>
      <c r="N383" s="103"/>
    </row>
    <row r="384" spans="1:23" s="103" customFormat="1" ht="21.75" customHeight="1" x14ac:dyDescent="0.15">
      <c r="A384" s="567" t="s">
        <v>61</v>
      </c>
      <c r="B384" s="564" t="s">
        <v>38</v>
      </c>
      <c r="C384" s="566"/>
      <c r="D384" s="565"/>
      <c r="E384" s="558" t="s">
        <v>473</v>
      </c>
      <c r="F384" s="558"/>
      <c r="G384" s="558"/>
      <c r="H384" s="558"/>
      <c r="I384" s="558" t="s">
        <v>472</v>
      </c>
      <c r="J384" s="558"/>
      <c r="K384" s="558"/>
      <c r="L384" s="564"/>
      <c r="M384" s="564" t="s">
        <v>471</v>
      </c>
      <c r="N384" s="118"/>
      <c r="O384"/>
      <c r="P384" s="75"/>
      <c r="Q384" s="75"/>
      <c r="R384" s="75"/>
      <c r="S384" s="75"/>
      <c r="T384" s="75"/>
      <c r="U384" s="75"/>
      <c r="V384" s="75"/>
      <c r="W384" s="75"/>
    </row>
    <row r="385" spans="1:23" s="103" customFormat="1" ht="21.75" customHeight="1" x14ac:dyDescent="0.15">
      <c r="A385" s="563"/>
      <c r="B385" s="561" t="s">
        <v>469</v>
      </c>
      <c r="C385" s="558"/>
      <c r="D385" s="558"/>
      <c r="E385" s="558" t="s">
        <v>470</v>
      </c>
      <c r="F385" s="561" t="s">
        <v>469</v>
      </c>
      <c r="G385" s="558"/>
      <c r="H385" s="558"/>
      <c r="I385" s="558" t="s">
        <v>470</v>
      </c>
      <c r="J385" s="561" t="s">
        <v>469</v>
      </c>
      <c r="K385" s="558"/>
      <c r="L385" s="558"/>
      <c r="M385" s="564" t="s">
        <v>469</v>
      </c>
      <c r="N385" s="118"/>
      <c r="O385"/>
      <c r="P385" s="75"/>
      <c r="Q385" s="75"/>
      <c r="R385" s="75"/>
      <c r="S385" s="75"/>
      <c r="T385" s="75"/>
      <c r="U385" s="75"/>
      <c r="V385" s="75"/>
      <c r="W385" s="75"/>
    </row>
    <row r="386" spans="1:23" s="103" customFormat="1" ht="21.75" customHeight="1" x14ac:dyDescent="0.15">
      <c r="A386" s="563"/>
      <c r="B386" s="562" t="s">
        <v>44</v>
      </c>
      <c r="C386" s="561" t="s">
        <v>468</v>
      </c>
      <c r="D386" s="561" t="s">
        <v>467</v>
      </c>
      <c r="E386" s="558"/>
      <c r="F386" s="562" t="s">
        <v>44</v>
      </c>
      <c r="G386" s="561" t="s">
        <v>468</v>
      </c>
      <c r="H386" s="561" t="s">
        <v>467</v>
      </c>
      <c r="I386" s="558"/>
      <c r="J386" s="562" t="s">
        <v>44</v>
      </c>
      <c r="K386" s="561" t="s">
        <v>468</v>
      </c>
      <c r="L386" s="561" t="s">
        <v>467</v>
      </c>
      <c r="M386" s="561" t="s">
        <v>277</v>
      </c>
      <c r="N386" s="560" t="s">
        <v>466</v>
      </c>
      <c r="O386" s="104"/>
      <c r="P386" s="75"/>
      <c r="Q386" s="75"/>
      <c r="R386" s="75"/>
      <c r="S386" s="75"/>
      <c r="T386" s="75"/>
      <c r="U386" s="75"/>
      <c r="V386" s="75"/>
      <c r="W386" s="75"/>
    </row>
    <row r="387" spans="1:23" ht="24.75" customHeight="1" x14ac:dyDescent="0.15">
      <c r="A387" s="559"/>
      <c r="B387" s="557"/>
      <c r="C387" s="556"/>
      <c r="D387" s="556"/>
      <c r="E387" s="558"/>
      <c r="F387" s="557"/>
      <c r="G387" s="556"/>
      <c r="H387" s="556"/>
      <c r="I387" s="558"/>
      <c r="J387" s="557"/>
      <c r="K387" s="556"/>
      <c r="L387" s="556"/>
      <c r="M387" s="109"/>
      <c r="N387" s="555"/>
      <c r="O387" s="104"/>
      <c r="P387" s="75"/>
      <c r="Q387" s="75"/>
      <c r="R387" s="75"/>
      <c r="S387" s="75"/>
      <c r="T387" s="75"/>
      <c r="U387" s="75"/>
      <c r="V387" s="75"/>
      <c r="W387" s="75"/>
    </row>
    <row r="388" spans="1:23" s="6" customFormat="1" ht="24.75" customHeight="1" x14ac:dyDescent="0.15">
      <c r="A388" s="545" t="s">
        <v>31</v>
      </c>
      <c r="B388" s="554">
        <v>433282</v>
      </c>
      <c r="C388" s="553">
        <v>95908</v>
      </c>
      <c r="D388" s="553">
        <v>151124</v>
      </c>
      <c r="E388" s="553">
        <v>10057</v>
      </c>
      <c r="F388" s="553">
        <v>247032</v>
      </c>
      <c r="G388" s="553">
        <v>95908</v>
      </c>
      <c r="H388" s="553">
        <v>151124</v>
      </c>
      <c r="I388" s="553">
        <v>157</v>
      </c>
      <c r="J388" s="553">
        <v>42047</v>
      </c>
      <c r="K388" s="553">
        <v>14066</v>
      </c>
      <c r="L388" s="553">
        <v>27981</v>
      </c>
      <c r="M388" s="553">
        <v>64018</v>
      </c>
      <c r="N388" s="553">
        <v>144203</v>
      </c>
      <c r="O388" s="98"/>
      <c r="P388" s="351"/>
      <c r="Q388" s="351"/>
      <c r="R388" s="351"/>
      <c r="S388" s="351"/>
      <c r="T388" s="351"/>
      <c r="U388" s="351"/>
      <c r="V388" s="351"/>
      <c r="W388" s="351"/>
    </row>
    <row r="389" spans="1:23" s="6" customFormat="1" ht="24.75" customHeight="1" x14ac:dyDescent="0.15">
      <c r="A389" s="545" t="s">
        <v>30</v>
      </c>
      <c r="B389" s="552">
        <v>433423</v>
      </c>
      <c r="C389" s="550">
        <v>100033</v>
      </c>
      <c r="D389" s="550">
        <v>152411</v>
      </c>
      <c r="E389" s="551">
        <v>10932</v>
      </c>
      <c r="F389" s="550">
        <v>252444</v>
      </c>
      <c r="G389" s="550">
        <v>100033</v>
      </c>
      <c r="H389" s="550">
        <v>152411</v>
      </c>
      <c r="I389" s="550">
        <v>157</v>
      </c>
      <c r="J389" s="550">
        <v>41649</v>
      </c>
      <c r="K389" s="550">
        <v>14214</v>
      </c>
      <c r="L389" s="550">
        <v>27435</v>
      </c>
      <c r="M389" s="550">
        <v>63978</v>
      </c>
      <c r="N389" s="550">
        <v>139330</v>
      </c>
      <c r="O389" s="98"/>
      <c r="P389" s="351"/>
      <c r="Q389" s="534"/>
      <c r="R389" s="535"/>
      <c r="S389" s="351"/>
      <c r="T389" s="351"/>
      <c r="U389" s="351"/>
      <c r="V389" s="534"/>
      <c r="W389" s="534"/>
    </row>
    <row r="390" spans="1:23" s="6" customFormat="1" ht="24.75" customHeight="1" x14ac:dyDescent="0.15">
      <c r="A390" s="545" t="s">
        <v>29</v>
      </c>
      <c r="B390" s="552">
        <v>430135</v>
      </c>
      <c r="C390" s="550">
        <v>250001</v>
      </c>
      <c r="D390" s="550">
        <v>180134</v>
      </c>
      <c r="E390" s="551">
        <v>11707</v>
      </c>
      <c r="F390" s="550">
        <v>257267</v>
      </c>
      <c r="G390" s="550">
        <v>103987</v>
      </c>
      <c r="H390" s="550">
        <v>153280</v>
      </c>
      <c r="I390" s="550">
        <v>156</v>
      </c>
      <c r="J390" s="550">
        <v>40976</v>
      </c>
      <c r="K390" s="550">
        <v>14122</v>
      </c>
      <c r="L390" s="550">
        <v>26854</v>
      </c>
      <c r="M390" s="550">
        <v>62203</v>
      </c>
      <c r="N390" s="550">
        <v>131892</v>
      </c>
      <c r="O390" s="98"/>
      <c r="P390" s="351"/>
      <c r="Q390" s="534"/>
      <c r="R390" s="535"/>
      <c r="S390" s="351"/>
      <c r="T390" s="351"/>
      <c r="U390" s="351"/>
      <c r="V390" s="534"/>
      <c r="W390" s="534"/>
    </row>
    <row r="391" spans="1:23" s="6" customFormat="1" ht="24.75" customHeight="1" x14ac:dyDescent="0.15">
      <c r="A391" s="545" t="s">
        <v>48</v>
      </c>
      <c r="B391" s="549">
        <v>438939</v>
      </c>
      <c r="C391" s="546">
        <v>258649</v>
      </c>
      <c r="D391" s="546">
        <v>180290</v>
      </c>
      <c r="E391" s="548">
        <v>12559</v>
      </c>
      <c r="F391" s="546">
        <v>264991</v>
      </c>
      <c r="G391" s="547">
        <v>109284</v>
      </c>
      <c r="H391" s="547">
        <v>155707</v>
      </c>
      <c r="I391" s="547">
        <v>165</v>
      </c>
      <c r="J391" s="546">
        <v>37461</v>
      </c>
      <c r="K391" s="546">
        <v>12878</v>
      </c>
      <c r="L391" s="547">
        <v>24583</v>
      </c>
      <c r="M391" s="547">
        <v>62183</v>
      </c>
      <c r="N391" s="546">
        <v>136487</v>
      </c>
      <c r="O391" s="98"/>
      <c r="P391" s="351"/>
      <c r="Q391" s="534"/>
      <c r="R391" s="535"/>
      <c r="S391" s="351"/>
      <c r="T391" s="351"/>
      <c r="U391" s="351"/>
      <c r="V391" s="534"/>
      <c r="W391" s="534"/>
    </row>
    <row r="392" spans="1:23" ht="24.75" customHeight="1" x14ac:dyDescent="0.15">
      <c r="A392" s="545" t="s">
        <v>27</v>
      </c>
      <c r="B392" s="544">
        <v>429448</v>
      </c>
      <c r="C392" s="541">
        <v>249983</v>
      </c>
      <c r="D392" s="541">
        <v>179465</v>
      </c>
      <c r="E392" s="543">
        <v>13944</v>
      </c>
      <c r="F392" s="541">
        <v>269981</v>
      </c>
      <c r="G392" s="542">
        <v>114392</v>
      </c>
      <c r="H392" s="542">
        <v>155589</v>
      </c>
      <c r="I392" s="542">
        <v>167</v>
      </c>
      <c r="J392" s="541">
        <v>36764</v>
      </c>
      <c r="K392" s="541">
        <v>12888</v>
      </c>
      <c r="L392" s="542">
        <v>23876</v>
      </c>
      <c r="M392" s="542">
        <v>60884</v>
      </c>
      <c r="N392" s="541">
        <v>122703</v>
      </c>
      <c r="O392"/>
      <c r="P392" s="351"/>
      <c r="Q392" s="534"/>
      <c r="R392" s="535"/>
      <c r="S392" s="351"/>
      <c r="T392" s="351"/>
      <c r="U392" s="351"/>
      <c r="V392" s="534"/>
      <c r="W392" s="534"/>
    </row>
    <row r="393" spans="1:23" s="6" customFormat="1" ht="24.75" customHeight="1" x14ac:dyDescent="0.15">
      <c r="A393" s="540" t="s">
        <v>26</v>
      </c>
      <c r="B393" s="539">
        <v>427677</v>
      </c>
      <c r="C393" s="536">
        <v>250618</v>
      </c>
      <c r="D393" s="536">
        <v>177059</v>
      </c>
      <c r="E393" s="538">
        <v>14869</v>
      </c>
      <c r="F393" s="536">
        <v>272468</v>
      </c>
      <c r="G393" s="537">
        <v>118519</v>
      </c>
      <c r="H393" s="537">
        <v>153949</v>
      </c>
      <c r="I393" s="537">
        <v>163</v>
      </c>
      <c r="J393" s="536">
        <v>35751</v>
      </c>
      <c r="K393" s="536">
        <v>12641</v>
      </c>
      <c r="L393" s="537">
        <v>23110</v>
      </c>
      <c r="M393" s="537">
        <v>60457</v>
      </c>
      <c r="N393" s="536">
        <v>119458</v>
      </c>
      <c r="O393" s="98"/>
      <c r="P393" s="351"/>
      <c r="Q393" s="534"/>
      <c r="R393" s="535"/>
      <c r="S393" s="351"/>
      <c r="T393" s="351"/>
      <c r="U393" s="351"/>
      <c r="V393" s="534"/>
      <c r="W393" s="534"/>
    </row>
    <row r="394" spans="1:23" ht="20.25" customHeight="1" x14ac:dyDescent="0.15">
      <c r="A394" s="529" t="s">
        <v>465</v>
      </c>
      <c r="B394" s="527"/>
      <c r="C394" s="527"/>
      <c r="D394" s="527"/>
      <c r="E394" s="528"/>
      <c r="F394" s="533"/>
      <c r="G394" s="533"/>
      <c r="H394" s="532"/>
      <c r="I394" s="533"/>
      <c r="J394" s="532"/>
      <c r="K394" s="532"/>
      <c r="L394" s="532"/>
      <c r="M394" s="528"/>
      <c r="N394" s="527"/>
      <c r="O394" s="528"/>
      <c r="P394" s="527"/>
      <c r="Q394" s="526"/>
      <c r="R394" s="526"/>
      <c r="S394" s="526"/>
      <c r="T394" s="526"/>
      <c r="U394" s="526"/>
    </row>
    <row r="395" spans="1:23" ht="20.25" customHeight="1" x14ac:dyDescent="0.15">
      <c r="A395" s="529" t="s">
        <v>464</v>
      </c>
      <c r="B395" s="527"/>
      <c r="C395" s="527"/>
      <c r="D395" s="527"/>
      <c r="E395" s="528"/>
      <c r="F395" s="527"/>
      <c r="G395" s="527"/>
      <c r="H395" s="528"/>
      <c r="I395" s="527"/>
      <c r="J395" s="528"/>
      <c r="K395" s="531"/>
      <c r="L395" s="528"/>
      <c r="M395" s="528"/>
      <c r="N395" s="527"/>
      <c r="O395" s="528"/>
      <c r="P395" s="527"/>
      <c r="Q395" s="526"/>
      <c r="R395" s="526"/>
      <c r="S395" s="526"/>
      <c r="T395" s="526"/>
      <c r="U395" s="526"/>
    </row>
    <row r="396" spans="1:23" ht="20.100000000000001" customHeight="1" x14ac:dyDescent="0.15">
      <c r="A396" s="529" t="s">
        <v>463</v>
      </c>
      <c r="B396" s="527"/>
      <c r="C396" s="527"/>
      <c r="D396" s="527"/>
      <c r="E396" s="528"/>
      <c r="F396" s="527"/>
      <c r="G396" s="527"/>
      <c r="H396" s="528"/>
      <c r="I396" s="527"/>
      <c r="J396" s="528"/>
      <c r="K396" s="528"/>
      <c r="L396" s="527"/>
      <c r="M396" s="528"/>
      <c r="N396" s="527"/>
      <c r="O396" s="528"/>
      <c r="P396" s="527"/>
      <c r="Q396" s="526"/>
      <c r="R396" s="526"/>
      <c r="S396" s="526"/>
      <c r="T396" s="526"/>
      <c r="U396" s="526"/>
    </row>
    <row r="397" spans="1:23" s="145" customFormat="1" ht="22.5" customHeight="1" x14ac:dyDescent="0.15">
      <c r="A397" s="530" t="s">
        <v>462</v>
      </c>
      <c r="B397" s="530"/>
      <c r="C397" s="530"/>
      <c r="D397" s="530"/>
      <c r="E397" s="530"/>
      <c r="F397" s="530"/>
      <c r="G397" s="527"/>
      <c r="H397" s="528"/>
      <c r="I397" s="527"/>
      <c r="J397" s="528"/>
      <c r="K397" s="528"/>
      <c r="L397" s="527"/>
      <c r="M397" s="528"/>
      <c r="N397" s="527"/>
      <c r="O397" s="528"/>
      <c r="P397" s="527"/>
      <c r="Q397" s="526"/>
      <c r="R397" s="526"/>
      <c r="S397" s="526"/>
      <c r="T397" s="526"/>
      <c r="U397" s="526"/>
    </row>
    <row r="398" spans="1:23" s="145" customFormat="1" ht="22.5" customHeight="1" x14ac:dyDescent="0.15">
      <c r="A398" s="529"/>
      <c r="B398" s="529"/>
      <c r="C398" s="529"/>
      <c r="D398" s="529"/>
      <c r="E398" s="529"/>
      <c r="F398" s="529"/>
      <c r="G398" s="527"/>
      <c r="H398" s="528"/>
      <c r="I398" s="527"/>
      <c r="J398" s="528"/>
      <c r="K398" s="528"/>
      <c r="L398" s="527"/>
      <c r="M398" s="528"/>
      <c r="N398" s="527"/>
      <c r="O398" s="528"/>
      <c r="P398" s="527"/>
      <c r="Q398" s="526"/>
      <c r="R398" s="526"/>
      <c r="S398" s="526"/>
      <c r="T398" s="526"/>
      <c r="U398" s="526"/>
    </row>
    <row r="399" spans="1:23" s="145" customFormat="1" ht="22.5" customHeight="1" x14ac:dyDescent="0.15">
      <c r="A399" s="529"/>
      <c r="B399" s="529"/>
      <c r="C399" s="529"/>
      <c r="D399" s="529"/>
      <c r="E399" s="529"/>
      <c r="F399" s="529"/>
      <c r="G399" s="527"/>
      <c r="H399" s="528"/>
      <c r="I399" s="527"/>
      <c r="J399" s="528"/>
      <c r="K399" s="528"/>
      <c r="L399" s="527"/>
      <c r="M399" s="528"/>
      <c r="N399" s="527"/>
      <c r="O399" s="528"/>
      <c r="P399" s="527"/>
      <c r="Q399" s="526"/>
      <c r="R399" s="526"/>
      <c r="S399" s="526"/>
      <c r="T399" s="526"/>
      <c r="U399" s="526"/>
    </row>
    <row r="400" spans="1:23" ht="22.5" customHeight="1" x14ac:dyDescent="0.15">
      <c r="A400" s="475" t="s">
        <v>461</v>
      </c>
      <c r="B400" s="103"/>
      <c r="D400" s="103"/>
      <c r="E400" s="103"/>
      <c r="F400" s="82"/>
      <c r="G400" s="103"/>
      <c r="H400" s="82"/>
      <c r="I400" s="5"/>
      <c r="J400" s="103"/>
      <c r="K400" s="5"/>
      <c r="L400" s="103"/>
      <c r="M400" s="5"/>
      <c r="N400" s="103"/>
    </row>
    <row r="401" spans="1:23" ht="20.100000000000001" customHeight="1" x14ac:dyDescent="0.15">
      <c r="A401" s="82" t="s">
        <v>205</v>
      </c>
      <c r="D401" s="82" t="s">
        <v>17</v>
      </c>
    </row>
    <row r="402" spans="1:23" ht="22.5" customHeight="1" x14ac:dyDescent="0.15">
      <c r="A402" s="523" t="s">
        <v>61</v>
      </c>
      <c r="B402" s="525" t="s">
        <v>460</v>
      </c>
      <c r="C402" s="524"/>
      <c r="D402" s="523"/>
      <c r="E402" s="518" t="s">
        <v>459</v>
      </c>
      <c r="F402" s="518"/>
      <c r="G402" s="518" t="s">
        <v>458</v>
      </c>
      <c r="H402" s="518" t="s">
        <v>457</v>
      </c>
      <c r="I402" s="517" t="s">
        <v>456</v>
      </c>
    </row>
    <row r="403" spans="1:23" ht="22.5" customHeight="1" x14ac:dyDescent="0.15">
      <c r="A403" s="522"/>
      <c r="B403" s="521"/>
      <c r="C403" s="520" t="s">
        <v>43</v>
      </c>
      <c r="D403" s="520" t="s">
        <v>42</v>
      </c>
      <c r="E403" s="519" t="s">
        <v>455</v>
      </c>
      <c r="F403" s="519" t="s">
        <v>454</v>
      </c>
      <c r="G403" s="518"/>
      <c r="H403" s="518"/>
      <c r="I403" s="517"/>
    </row>
    <row r="404" spans="1:23" ht="24.75" customHeight="1" x14ac:dyDescent="0.15">
      <c r="A404" s="12" t="s">
        <v>31</v>
      </c>
      <c r="B404" s="233">
        <v>145841</v>
      </c>
      <c r="C404" s="233">
        <v>85881</v>
      </c>
      <c r="D404" s="233">
        <v>59960</v>
      </c>
      <c r="E404" s="233">
        <v>10603</v>
      </c>
      <c r="F404" s="233">
        <v>66573</v>
      </c>
      <c r="G404" s="233">
        <v>77141</v>
      </c>
      <c r="H404" s="233">
        <v>1675</v>
      </c>
      <c r="I404" s="233">
        <v>452</v>
      </c>
    </row>
    <row r="405" spans="1:23" ht="24.75" customHeight="1" x14ac:dyDescent="0.15">
      <c r="A405" s="12" t="s">
        <v>30</v>
      </c>
      <c r="B405" s="234">
        <v>148060</v>
      </c>
      <c r="C405" s="233">
        <v>85570</v>
      </c>
      <c r="D405" s="233">
        <v>62490</v>
      </c>
      <c r="E405" s="233">
        <v>11426</v>
      </c>
      <c r="F405" s="233">
        <v>69562</v>
      </c>
      <c r="G405" s="233">
        <v>75725</v>
      </c>
      <c r="H405" s="233">
        <v>2104</v>
      </c>
      <c r="I405" s="233">
        <v>669</v>
      </c>
    </row>
    <row r="406" spans="1:23" ht="24.75" customHeight="1" x14ac:dyDescent="0.15">
      <c r="A406" s="12" t="s">
        <v>29</v>
      </c>
      <c r="B406" s="234">
        <v>150183</v>
      </c>
      <c r="C406" s="233">
        <v>85594</v>
      </c>
      <c r="D406" s="233">
        <v>64589</v>
      </c>
      <c r="E406" s="233">
        <v>12193</v>
      </c>
      <c r="F406" s="233">
        <v>72847</v>
      </c>
      <c r="G406" s="233">
        <v>74700</v>
      </c>
      <c r="H406" s="233">
        <v>1817</v>
      </c>
      <c r="I406" s="233">
        <v>819</v>
      </c>
    </row>
    <row r="407" spans="1:23" ht="24.75" customHeight="1" x14ac:dyDescent="0.15">
      <c r="A407" s="12" t="s">
        <v>48</v>
      </c>
      <c r="B407" s="516">
        <v>152254</v>
      </c>
      <c r="C407" s="425">
        <v>85537</v>
      </c>
      <c r="D407" s="425">
        <v>66717</v>
      </c>
      <c r="E407" s="425">
        <v>12892</v>
      </c>
      <c r="F407" s="425">
        <v>75005</v>
      </c>
      <c r="G407" s="425">
        <v>73995</v>
      </c>
      <c r="H407" s="425">
        <v>2130</v>
      </c>
      <c r="I407" s="425">
        <v>1124</v>
      </c>
    </row>
    <row r="408" spans="1:23" ht="24.75" customHeight="1" x14ac:dyDescent="0.15">
      <c r="A408" s="12" t="s">
        <v>27</v>
      </c>
      <c r="B408" s="384">
        <v>155348</v>
      </c>
      <c r="C408" s="382">
        <v>86529</v>
      </c>
      <c r="D408" s="382">
        <v>68819</v>
      </c>
      <c r="E408" s="382">
        <v>14387</v>
      </c>
      <c r="F408" s="382">
        <v>78939</v>
      </c>
      <c r="G408" s="382">
        <v>72491</v>
      </c>
      <c r="H408" s="382">
        <v>2458</v>
      </c>
      <c r="I408" s="382">
        <v>1460</v>
      </c>
    </row>
    <row r="409" spans="1:23" ht="24.75" customHeight="1" x14ac:dyDescent="0.15">
      <c r="A409" s="9" t="s">
        <v>26</v>
      </c>
      <c r="B409" s="394">
        <v>158989</v>
      </c>
      <c r="C409" s="393">
        <v>87813</v>
      </c>
      <c r="D409" s="393">
        <v>71176</v>
      </c>
      <c r="E409" s="393">
        <v>15235</v>
      </c>
      <c r="F409" s="393">
        <v>83652</v>
      </c>
      <c r="G409" s="393">
        <v>70293</v>
      </c>
      <c r="H409" s="393">
        <v>3027</v>
      </c>
      <c r="I409" s="393">
        <v>2017</v>
      </c>
    </row>
    <row r="410" spans="1:23" ht="16.5" customHeight="1" x14ac:dyDescent="0.15">
      <c r="A410" s="82" t="s">
        <v>453</v>
      </c>
      <c r="B410" s="5"/>
      <c r="C410" s="5"/>
      <c r="D410" s="515"/>
      <c r="E410" s="6"/>
      <c r="F410" s="6"/>
      <c r="G410" s="6"/>
    </row>
    <row r="414" spans="1:23" ht="36" customHeight="1" x14ac:dyDescent="0.15">
      <c r="A414" s="83" t="s">
        <v>452</v>
      </c>
      <c r="G414" s="514"/>
      <c r="H414" s="514"/>
      <c r="I414" s="514"/>
      <c r="J414" s="514"/>
      <c r="K414" s="514"/>
      <c r="L414" s="514"/>
      <c r="M414" s="514"/>
      <c r="N414" s="514"/>
      <c r="O414" s="514"/>
    </row>
    <row r="415" spans="1:23" ht="22.5" customHeight="1" x14ac:dyDescent="0.15">
      <c r="A415" s="1" t="s">
        <v>451</v>
      </c>
    </row>
    <row r="416" spans="1:23" s="100" customFormat="1" ht="18.75" customHeight="1" x14ac:dyDescent="0.15">
      <c r="A416" s="40" t="s">
        <v>146</v>
      </c>
      <c r="B416" s="79" t="s">
        <v>44</v>
      </c>
      <c r="C416" s="314"/>
      <c r="D416" s="80" t="s">
        <v>450</v>
      </c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 t="s">
        <v>449</v>
      </c>
      <c r="S416" s="80"/>
      <c r="T416" s="80"/>
      <c r="U416" s="80"/>
      <c r="V416" s="80"/>
      <c r="W416" s="39"/>
    </row>
    <row r="417" spans="1:55" s="100" customFormat="1" ht="24.75" customHeight="1" x14ac:dyDescent="0.15">
      <c r="A417" s="40"/>
      <c r="B417" s="111"/>
      <c r="C417" s="163"/>
      <c r="D417" s="80" t="s">
        <v>448</v>
      </c>
      <c r="E417" s="80"/>
      <c r="F417" s="80"/>
      <c r="G417" s="80"/>
      <c r="H417" s="80"/>
      <c r="I417" s="80"/>
      <c r="J417" s="80"/>
      <c r="K417" s="80"/>
      <c r="L417" s="80"/>
      <c r="M417" s="80"/>
      <c r="N417" s="80" t="s">
        <v>447</v>
      </c>
      <c r="O417" s="80"/>
      <c r="P417" s="80" t="s">
        <v>446</v>
      </c>
      <c r="Q417" s="80"/>
      <c r="R417" s="79" t="s">
        <v>445</v>
      </c>
      <c r="S417" s="314"/>
      <c r="T417" s="79" t="s">
        <v>444</v>
      </c>
      <c r="U417" s="314"/>
      <c r="V417" s="79" t="s">
        <v>443</v>
      </c>
      <c r="W417" s="315"/>
    </row>
    <row r="418" spans="1:55" s="100" customFormat="1" ht="37.5" customHeight="1" x14ac:dyDescent="0.15">
      <c r="A418" s="40"/>
      <c r="B418" s="105"/>
      <c r="C418" s="162"/>
      <c r="D418" s="80" t="s">
        <v>442</v>
      </c>
      <c r="E418" s="80"/>
      <c r="F418" s="142" t="s">
        <v>441</v>
      </c>
      <c r="G418" s="80"/>
      <c r="H418" s="142" t="s">
        <v>440</v>
      </c>
      <c r="I418" s="80"/>
      <c r="J418" s="80" t="s">
        <v>439</v>
      </c>
      <c r="K418" s="80"/>
      <c r="L418" s="80" t="s">
        <v>438</v>
      </c>
      <c r="M418" s="80"/>
      <c r="N418" s="80"/>
      <c r="O418" s="80"/>
      <c r="P418" s="80"/>
      <c r="Q418" s="80"/>
      <c r="R418" s="105"/>
      <c r="S418" s="162"/>
      <c r="T418" s="105"/>
      <c r="U418" s="162"/>
      <c r="V418" s="105"/>
      <c r="W418" s="513"/>
    </row>
    <row r="419" spans="1:55" s="100" customFormat="1" ht="26.25" customHeight="1" x14ac:dyDescent="0.15">
      <c r="A419" s="40"/>
      <c r="B419" s="35" t="s">
        <v>437</v>
      </c>
      <c r="C419" s="35" t="s">
        <v>436</v>
      </c>
      <c r="D419" s="35" t="s">
        <v>437</v>
      </c>
      <c r="E419" s="35" t="s">
        <v>368</v>
      </c>
      <c r="F419" s="35" t="s">
        <v>437</v>
      </c>
      <c r="G419" s="35" t="s">
        <v>368</v>
      </c>
      <c r="H419" s="35" t="s">
        <v>437</v>
      </c>
      <c r="I419" s="35" t="s">
        <v>368</v>
      </c>
      <c r="J419" s="35" t="s">
        <v>437</v>
      </c>
      <c r="K419" s="35" t="s">
        <v>368</v>
      </c>
      <c r="L419" s="35" t="s">
        <v>437</v>
      </c>
      <c r="M419" s="35" t="s">
        <v>368</v>
      </c>
      <c r="N419" s="110" t="s">
        <v>437</v>
      </c>
      <c r="O419" s="35" t="s">
        <v>436</v>
      </c>
      <c r="P419" s="110" t="s">
        <v>437</v>
      </c>
      <c r="Q419" s="35" t="s">
        <v>436</v>
      </c>
      <c r="R419" s="110" t="s">
        <v>437</v>
      </c>
      <c r="S419" s="35" t="s">
        <v>436</v>
      </c>
      <c r="T419" s="110" t="s">
        <v>437</v>
      </c>
      <c r="U419" s="35" t="s">
        <v>436</v>
      </c>
      <c r="V419" s="110" t="s">
        <v>437</v>
      </c>
      <c r="W419" s="53" t="s">
        <v>436</v>
      </c>
    </row>
    <row r="420" spans="1:55" s="6" customFormat="1" ht="21.75" customHeight="1" x14ac:dyDescent="0.15">
      <c r="A420" s="12" t="s">
        <v>31</v>
      </c>
      <c r="B420" s="99">
        <v>26135</v>
      </c>
      <c r="C420" s="99">
        <v>77608.958000000013</v>
      </c>
      <c r="D420" s="99">
        <v>11916</v>
      </c>
      <c r="E420" s="99">
        <v>26341.416000000001</v>
      </c>
      <c r="F420" s="99">
        <v>626</v>
      </c>
      <c r="G420" s="99">
        <v>4276.3810000000003</v>
      </c>
      <c r="H420" s="99">
        <v>4954</v>
      </c>
      <c r="I420" s="99">
        <v>19904.68</v>
      </c>
      <c r="J420" s="99">
        <v>2879</v>
      </c>
      <c r="K420" s="99">
        <v>11996.736000000001</v>
      </c>
      <c r="L420" s="99">
        <v>32</v>
      </c>
      <c r="M420" s="99">
        <v>44.686999999999998</v>
      </c>
      <c r="N420" s="99">
        <v>712</v>
      </c>
      <c r="O420" s="99">
        <v>2819.8620000000001</v>
      </c>
      <c r="P420" s="99">
        <v>3861</v>
      </c>
      <c r="Q420" s="99">
        <v>8934.1720000000005</v>
      </c>
      <c r="R420" s="99">
        <v>42</v>
      </c>
      <c r="S420" s="99">
        <v>435.75200000000001</v>
      </c>
      <c r="T420" s="99">
        <v>957</v>
      </c>
      <c r="U420" s="99">
        <v>2673.6869999999999</v>
      </c>
      <c r="V420" s="99">
        <v>156</v>
      </c>
      <c r="W420" s="99">
        <v>181.58500000000001</v>
      </c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2"/>
      <c r="AK420" s="62"/>
      <c r="AL420" s="62"/>
      <c r="AM420" s="62"/>
      <c r="AN420" s="62"/>
      <c r="AO420" s="62"/>
      <c r="AP420" s="62"/>
      <c r="AQ420" s="62"/>
      <c r="AR420" s="62"/>
      <c r="AS420" s="62"/>
      <c r="AT420" s="62"/>
      <c r="AU420" s="62"/>
      <c r="AV420" s="62"/>
      <c r="AW420" s="62"/>
      <c r="AX420" s="62"/>
      <c r="AY420" s="62"/>
      <c r="AZ420" s="62"/>
      <c r="BA420" s="62"/>
      <c r="BB420" s="62"/>
      <c r="BC420" s="62"/>
    </row>
    <row r="421" spans="1:55" s="6" customFormat="1" ht="21.75" customHeight="1" x14ac:dyDescent="0.15">
      <c r="A421" s="12" t="s">
        <v>30</v>
      </c>
      <c r="B421" s="101">
        <v>28684</v>
      </c>
      <c r="C421" s="99">
        <v>90595</v>
      </c>
      <c r="D421" s="99">
        <v>11711</v>
      </c>
      <c r="E421" s="99">
        <v>26733</v>
      </c>
      <c r="F421" s="99">
        <v>897</v>
      </c>
      <c r="G421" s="99">
        <v>6531</v>
      </c>
      <c r="H421" s="99">
        <v>6343</v>
      </c>
      <c r="I421" s="99">
        <v>25705</v>
      </c>
      <c r="J421" s="99">
        <v>3529</v>
      </c>
      <c r="K421" s="99">
        <v>14505</v>
      </c>
      <c r="L421" s="99">
        <v>44</v>
      </c>
      <c r="M421" s="99">
        <v>70</v>
      </c>
      <c r="N421" s="99">
        <v>713</v>
      </c>
      <c r="O421" s="99">
        <v>2851</v>
      </c>
      <c r="P421" s="99">
        <v>4221</v>
      </c>
      <c r="Q421" s="99">
        <v>10141</v>
      </c>
      <c r="R421" s="99">
        <v>26</v>
      </c>
      <c r="S421" s="99">
        <v>247</v>
      </c>
      <c r="T421" s="99">
        <v>1047</v>
      </c>
      <c r="U421" s="99">
        <v>3601</v>
      </c>
      <c r="V421" s="99">
        <v>153</v>
      </c>
      <c r="W421" s="99">
        <v>211</v>
      </c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2"/>
      <c r="AK421" s="62"/>
      <c r="AL421" s="62"/>
      <c r="AM421" s="62"/>
      <c r="AN421" s="62"/>
      <c r="AO421" s="62"/>
      <c r="AP421" s="62"/>
      <c r="AQ421" s="62"/>
      <c r="AR421" s="62"/>
      <c r="AS421" s="62"/>
      <c r="AT421" s="62"/>
      <c r="AU421" s="62"/>
      <c r="AV421" s="62"/>
      <c r="AW421" s="62"/>
      <c r="AX421" s="62"/>
      <c r="AY421" s="62"/>
      <c r="AZ421" s="62"/>
      <c r="BA421" s="62"/>
      <c r="BB421" s="62"/>
      <c r="BC421" s="62"/>
    </row>
    <row r="422" spans="1:55" s="6" customFormat="1" ht="21.75" customHeight="1" x14ac:dyDescent="0.15">
      <c r="A422" s="12" t="s">
        <v>29</v>
      </c>
      <c r="B422" s="101">
        <v>29896</v>
      </c>
      <c r="C422" s="99">
        <v>102411</v>
      </c>
      <c r="D422" s="99">
        <v>11454</v>
      </c>
      <c r="E422" s="99">
        <v>26838</v>
      </c>
      <c r="F422" s="99">
        <v>907</v>
      </c>
      <c r="G422" s="99">
        <v>7841</v>
      </c>
      <c r="H422" s="99">
        <v>6560</v>
      </c>
      <c r="I422" s="99">
        <v>29198</v>
      </c>
      <c r="J422" s="99">
        <v>4416</v>
      </c>
      <c r="K422" s="99">
        <v>20094</v>
      </c>
      <c r="L422" s="99">
        <v>56</v>
      </c>
      <c r="M422" s="99">
        <v>94</v>
      </c>
      <c r="N422" s="99">
        <v>696</v>
      </c>
      <c r="O422" s="99">
        <v>2924</v>
      </c>
      <c r="P422" s="99">
        <v>4503</v>
      </c>
      <c r="Q422" s="99">
        <v>11114</v>
      </c>
      <c r="R422" s="99">
        <v>30</v>
      </c>
      <c r="S422" s="99">
        <v>376</v>
      </c>
      <c r="T422" s="99">
        <v>1122</v>
      </c>
      <c r="U422" s="99">
        <v>3647</v>
      </c>
      <c r="V422" s="99">
        <v>152</v>
      </c>
      <c r="W422" s="99">
        <v>285</v>
      </c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2"/>
      <c r="AK422" s="62"/>
      <c r="AL422" s="62"/>
      <c r="AM422" s="62"/>
      <c r="AN422" s="62"/>
      <c r="AO422" s="62"/>
      <c r="AP422" s="62"/>
      <c r="AQ422" s="62"/>
      <c r="AR422" s="62"/>
      <c r="AS422" s="62"/>
      <c r="AT422" s="62"/>
      <c r="AU422" s="62"/>
      <c r="AV422" s="62"/>
      <c r="AW422" s="62"/>
      <c r="AX422" s="62"/>
      <c r="AY422" s="62"/>
      <c r="AZ422" s="62"/>
      <c r="BA422" s="62"/>
      <c r="BB422" s="62"/>
      <c r="BC422" s="62"/>
    </row>
    <row r="423" spans="1:55" s="6" customFormat="1" ht="21.75" customHeight="1" x14ac:dyDescent="0.15">
      <c r="A423" s="12" t="s">
        <v>48</v>
      </c>
      <c r="B423" s="512">
        <v>30820</v>
      </c>
      <c r="C423" s="511">
        <v>107310</v>
      </c>
      <c r="D423" s="511">
        <v>11259</v>
      </c>
      <c r="E423" s="511">
        <v>26820</v>
      </c>
      <c r="F423" s="511">
        <v>1037</v>
      </c>
      <c r="G423" s="511">
        <v>8626</v>
      </c>
      <c r="H423" s="511">
        <v>7143</v>
      </c>
      <c r="I423" s="511">
        <v>30873</v>
      </c>
      <c r="J423" s="511">
        <v>4742</v>
      </c>
      <c r="K423" s="511">
        <v>22028</v>
      </c>
      <c r="L423" s="511">
        <v>66</v>
      </c>
      <c r="M423" s="511">
        <v>101</v>
      </c>
      <c r="N423" s="511">
        <v>704</v>
      </c>
      <c r="O423" s="511">
        <v>3015</v>
      </c>
      <c r="P423" s="511">
        <v>4869</v>
      </c>
      <c r="Q423" s="511">
        <v>12205</v>
      </c>
      <c r="R423" s="511">
        <v>31</v>
      </c>
      <c r="S423" s="511">
        <v>361</v>
      </c>
      <c r="T423" s="511">
        <v>816</v>
      </c>
      <c r="U423" s="511">
        <v>3054</v>
      </c>
      <c r="V423" s="511">
        <v>153</v>
      </c>
      <c r="W423" s="511">
        <v>227</v>
      </c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2"/>
      <c r="AK423" s="62"/>
      <c r="AL423" s="62"/>
      <c r="AM423" s="62"/>
      <c r="AN423" s="62"/>
      <c r="AO423" s="62"/>
      <c r="AP423" s="62"/>
      <c r="AQ423" s="62"/>
      <c r="AR423" s="62"/>
      <c r="AS423" s="62"/>
      <c r="AT423" s="62"/>
      <c r="AU423" s="62"/>
      <c r="AV423" s="62"/>
      <c r="AW423" s="62"/>
      <c r="AX423" s="62"/>
      <c r="AY423" s="62"/>
      <c r="AZ423" s="62"/>
      <c r="BA423" s="62"/>
      <c r="BB423" s="62"/>
      <c r="BC423" s="62"/>
    </row>
    <row r="424" spans="1:55" ht="21.75" customHeight="1" x14ac:dyDescent="0.15">
      <c r="A424" s="12" t="s">
        <v>27</v>
      </c>
      <c r="B424" s="510">
        <v>33161</v>
      </c>
      <c r="C424" s="509">
        <v>117935</v>
      </c>
      <c r="D424" s="509">
        <v>11014</v>
      </c>
      <c r="E424" s="509">
        <v>26487</v>
      </c>
      <c r="F424" s="509">
        <v>1304</v>
      </c>
      <c r="G424" s="509">
        <v>10571</v>
      </c>
      <c r="H424" s="509">
        <v>8356</v>
      </c>
      <c r="I424" s="509">
        <v>34929</v>
      </c>
      <c r="J424" s="509">
        <v>5122</v>
      </c>
      <c r="K424" s="509">
        <v>24260</v>
      </c>
      <c r="L424" s="509">
        <v>91</v>
      </c>
      <c r="M424" s="509">
        <v>141</v>
      </c>
      <c r="N424" s="509">
        <v>704</v>
      </c>
      <c r="O424" s="509">
        <v>3086</v>
      </c>
      <c r="P424" s="509">
        <v>5170</v>
      </c>
      <c r="Q424" s="509">
        <v>13255</v>
      </c>
      <c r="R424" s="509">
        <v>38</v>
      </c>
      <c r="S424" s="509">
        <v>490</v>
      </c>
      <c r="T424" s="509">
        <v>1175</v>
      </c>
      <c r="U424" s="509">
        <v>4379</v>
      </c>
      <c r="V424" s="509">
        <v>187</v>
      </c>
      <c r="W424" s="509">
        <v>337</v>
      </c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</row>
    <row r="425" spans="1:55" s="6" customFormat="1" ht="21.75" customHeight="1" x14ac:dyDescent="0.15">
      <c r="A425" s="9" t="s">
        <v>26</v>
      </c>
      <c r="B425" s="508">
        <v>35850</v>
      </c>
      <c r="C425" s="507">
        <v>131694</v>
      </c>
      <c r="D425" s="507">
        <v>10846</v>
      </c>
      <c r="E425" s="507">
        <v>26182</v>
      </c>
      <c r="F425" s="507">
        <v>1779</v>
      </c>
      <c r="G425" s="507">
        <v>14526</v>
      </c>
      <c r="H425" s="507">
        <v>9884</v>
      </c>
      <c r="I425" s="507">
        <v>41215</v>
      </c>
      <c r="J425" s="507">
        <v>5385</v>
      </c>
      <c r="K425" s="507">
        <v>26230</v>
      </c>
      <c r="L425" s="507">
        <v>125</v>
      </c>
      <c r="M425" s="507">
        <v>202</v>
      </c>
      <c r="N425" s="507">
        <v>704</v>
      </c>
      <c r="O425" s="507">
        <v>2988</v>
      </c>
      <c r="P425" s="507">
        <v>5572</v>
      </c>
      <c r="Q425" s="507">
        <v>14338</v>
      </c>
      <c r="R425" s="507">
        <v>34</v>
      </c>
      <c r="S425" s="507">
        <v>508</v>
      </c>
      <c r="T425" s="507">
        <v>1314</v>
      </c>
      <c r="U425" s="507">
        <v>5145</v>
      </c>
      <c r="V425" s="507">
        <v>207</v>
      </c>
      <c r="W425" s="507">
        <v>360</v>
      </c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2"/>
      <c r="AK425" s="62"/>
      <c r="AL425" s="62"/>
      <c r="AM425" s="62"/>
      <c r="AN425" s="62"/>
      <c r="AO425" s="62"/>
      <c r="AP425" s="62"/>
      <c r="AQ425" s="62"/>
      <c r="AR425" s="62"/>
      <c r="AS425" s="62"/>
      <c r="AT425" s="62"/>
      <c r="AU425" s="62"/>
      <c r="AV425" s="62"/>
      <c r="AW425" s="62"/>
      <c r="AX425" s="62"/>
      <c r="AY425" s="62"/>
      <c r="AZ425" s="62"/>
      <c r="BA425" s="62"/>
      <c r="BB425" s="62"/>
      <c r="BC425" s="62"/>
    </row>
    <row r="426" spans="1:55" ht="19.5" customHeight="1" x14ac:dyDescent="0.15">
      <c r="A426" s="104" t="s">
        <v>435</v>
      </c>
      <c r="B426" s="104"/>
      <c r="C426" s="104"/>
      <c r="D426" s="58"/>
      <c r="E426" s="58"/>
      <c r="F426" s="58"/>
      <c r="G426" s="58"/>
      <c r="H426" s="58"/>
    </row>
    <row r="427" spans="1:55" s="148" customFormat="1" ht="12" customHeight="1" x14ac:dyDescent="0.15">
      <c r="A427" s="506" t="s">
        <v>434</v>
      </c>
      <c r="B427" s="506"/>
      <c r="C427" s="506"/>
      <c r="D427" s="506"/>
      <c r="E427" s="506"/>
      <c r="F427" s="506"/>
      <c r="G427" s="506"/>
      <c r="H427" s="506"/>
      <c r="I427" s="506"/>
      <c r="J427" s="506"/>
    </row>
    <row r="428" spans="1:55" s="148" customFormat="1" ht="12" x14ac:dyDescent="0.15">
      <c r="A428" s="505" t="s">
        <v>433</v>
      </c>
    </row>
    <row r="429" spans="1:55" s="148" customFormat="1" ht="12" x14ac:dyDescent="0.15">
      <c r="A429" s="505" t="s">
        <v>432</v>
      </c>
    </row>
    <row r="430" spans="1:55" s="148" customFormat="1" ht="12" x14ac:dyDescent="0.15">
      <c r="A430" s="505" t="s">
        <v>431</v>
      </c>
    </row>
    <row r="431" spans="1:55" s="148" customFormat="1" ht="12" x14ac:dyDescent="0.15">
      <c r="A431" s="505" t="s">
        <v>430</v>
      </c>
    </row>
    <row r="432" spans="1:55" s="148" customFormat="1" ht="12" x14ac:dyDescent="0.15">
      <c r="A432" s="505"/>
    </row>
    <row r="433" spans="1:37" ht="21" customHeight="1" x14ac:dyDescent="0.15"/>
    <row r="434" spans="1:37" s="326" customFormat="1" ht="20.25" customHeight="1" x14ac:dyDescent="0.15">
      <c r="A434" s="83" t="s">
        <v>429</v>
      </c>
      <c r="B434" s="477"/>
      <c r="E434" s="477"/>
      <c r="F434" s="477"/>
      <c r="G434" s="477"/>
      <c r="H434" s="477"/>
      <c r="J434" s="477"/>
      <c r="K434" s="477"/>
      <c r="L434" s="477"/>
      <c r="O434" s="337"/>
      <c r="P434" s="337"/>
      <c r="Q434" s="477"/>
    </row>
    <row r="435" spans="1:37" s="326" customFormat="1" ht="8.25" customHeight="1" x14ac:dyDescent="0.15">
      <c r="A435" s="477"/>
      <c r="B435" s="477"/>
      <c r="D435" s="337" t="s">
        <v>17</v>
      </c>
      <c r="E435" s="477"/>
      <c r="F435" s="477"/>
      <c r="G435" s="477"/>
      <c r="H435" s="477"/>
      <c r="I435" s="337" t="s">
        <v>17</v>
      </c>
      <c r="J435" s="477"/>
      <c r="K435" s="477"/>
      <c r="L435" s="477"/>
      <c r="Q435" s="477"/>
    </row>
    <row r="436" spans="1:37" s="326" customFormat="1" ht="20.25" customHeight="1" x14ac:dyDescent="0.15">
      <c r="A436" s="337" t="s">
        <v>392</v>
      </c>
      <c r="B436" s="477"/>
      <c r="C436" s="477"/>
      <c r="D436" s="477"/>
      <c r="E436" s="477"/>
      <c r="F436" s="477"/>
      <c r="G436" s="477"/>
      <c r="H436" s="477"/>
      <c r="I436" s="477"/>
      <c r="J436" s="477"/>
      <c r="K436" s="477"/>
      <c r="L436" s="477"/>
      <c r="Q436" s="477"/>
    </row>
    <row r="437" spans="1:37" s="326" customFormat="1" ht="21" customHeight="1" x14ac:dyDescent="0.15">
      <c r="A437" s="495" t="s">
        <v>61</v>
      </c>
      <c r="B437" s="327" t="s">
        <v>72</v>
      </c>
      <c r="C437" s="504"/>
      <c r="D437" s="503"/>
      <c r="E437" s="500" t="s">
        <v>428</v>
      </c>
      <c r="F437" s="502"/>
      <c r="G437" s="502"/>
      <c r="H437" s="502"/>
      <c r="I437" s="502"/>
      <c r="J437" s="502"/>
      <c r="K437" s="502"/>
      <c r="L437" s="501"/>
      <c r="M437" s="500" t="s">
        <v>427</v>
      </c>
      <c r="N437" s="499"/>
      <c r="O437" s="499"/>
      <c r="P437" s="499"/>
      <c r="Q437" s="499"/>
      <c r="R437" s="499"/>
      <c r="S437" s="498"/>
      <c r="T437" s="498"/>
      <c r="U437" s="498"/>
      <c r="V437" s="497"/>
      <c r="W437" s="327" t="s">
        <v>426</v>
      </c>
      <c r="X437" s="329"/>
      <c r="Y437" s="329"/>
      <c r="Z437" s="329"/>
    </row>
    <row r="438" spans="1:37" s="326" customFormat="1" ht="21" customHeight="1" x14ac:dyDescent="0.15">
      <c r="A438" s="495"/>
      <c r="B438" s="494"/>
      <c r="C438" s="494" t="s">
        <v>43</v>
      </c>
      <c r="D438" s="491" t="s">
        <v>42</v>
      </c>
      <c r="E438" s="259"/>
      <c r="F438" s="491" t="s">
        <v>425</v>
      </c>
      <c r="G438" s="491" t="s">
        <v>424</v>
      </c>
      <c r="H438" s="491" t="s">
        <v>423</v>
      </c>
      <c r="I438" s="491" t="s">
        <v>416</v>
      </c>
      <c r="J438" s="491" t="s">
        <v>422</v>
      </c>
      <c r="K438" s="491" t="s">
        <v>421</v>
      </c>
      <c r="L438" s="491" t="s">
        <v>420</v>
      </c>
      <c r="M438" s="260"/>
      <c r="N438" s="491" t="s">
        <v>419</v>
      </c>
      <c r="O438" s="495" t="s">
        <v>418</v>
      </c>
      <c r="P438" s="494"/>
      <c r="Q438" s="494"/>
      <c r="R438" s="264" t="s">
        <v>417</v>
      </c>
      <c r="S438" s="491" t="s">
        <v>416</v>
      </c>
      <c r="T438" s="491" t="s">
        <v>415</v>
      </c>
      <c r="U438" s="491" t="s">
        <v>414</v>
      </c>
      <c r="V438" s="496" t="s">
        <v>413</v>
      </c>
      <c r="W438" s="263" t="s">
        <v>412</v>
      </c>
      <c r="X438" s="260" t="s">
        <v>411</v>
      </c>
      <c r="Y438" s="492" t="s">
        <v>410</v>
      </c>
      <c r="Z438" s="496" t="s">
        <v>409</v>
      </c>
    </row>
    <row r="439" spans="1:37" s="326" customFormat="1" ht="19.5" customHeight="1" x14ac:dyDescent="0.15">
      <c r="A439" s="495"/>
      <c r="B439" s="494"/>
      <c r="C439" s="494"/>
      <c r="D439" s="491"/>
      <c r="E439" s="494"/>
      <c r="F439" s="491" t="s">
        <v>17</v>
      </c>
      <c r="G439" s="491"/>
      <c r="H439" s="491"/>
      <c r="I439" s="491"/>
      <c r="J439" s="491" t="s">
        <v>17</v>
      </c>
      <c r="K439" s="491"/>
      <c r="L439" s="491"/>
      <c r="M439" s="491"/>
      <c r="N439" s="491" t="s">
        <v>17</v>
      </c>
      <c r="O439" s="493" t="s">
        <v>408</v>
      </c>
      <c r="P439" s="324" t="s">
        <v>407</v>
      </c>
      <c r="Q439" s="324" t="s">
        <v>406</v>
      </c>
      <c r="R439" s="259"/>
      <c r="S439" s="491"/>
      <c r="T439" s="491" t="s">
        <v>17</v>
      </c>
      <c r="U439" s="491"/>
      <c r="V439" s="492"/>
      <c r="W439" s="260"/>
      <c r="X439" s="491"/>
      <c r="Y439" s="327"/>
      <c r="Z439" s="490"/>
    </row>
    <row r="440" spans="1:37" s="485" customFormat="1" ht="24" customHeight="1" x14ac:dyDescent="0.15">
      <c r="A440" s="488" t="s">
        <v>31</v>
      </c>
      <c r="B440" s="233">
        <v>2856</v>
      </c>
      <c r="C440" s="233"/>
      <c r="D440" s="233"/>
      <c r="E440" s="233">
        <v>1342</v>
      </c>
      <c r="F440" s="233">
        <v>0</v>
      </c>
      <c r="G440" s="233">
        <v>997</v>
      </c>
      <c r="H440" s="233">
        <v>310</v>
      </c>
      <c r="I440" s="233">
        <v>0</v>
      </c>
      <c r="J440" s="233">
        <v>0</v>
      </c>
      <c r="K440" s="233">
        <v>35</v>
      </c>
      <c r="L440" s="233">
        <v>0</v>
      </c>
      <c r="M440" s="233">
        <v>1461</v>
      </c>
      <c r="N440" s="233">
        <v>38</v>
      </c>
      <c r="O440" s="233">
        <v>615</v>
      </c>
      <c r="P440" s="233">
        <v>421</v>
      </c>
      <c r="Q440" s="233">
        <v>70</v>
      </c>
      <c r="R440" s="233">
        <v>242</v>
      </c>
      <c r="S440" s="233">
        <v>1</v>
      </c>
      <c r="T440" s="233">
        <v>0</v>
      </c>
      <c r="U440" s="233">
        <v>74</v>
      </c>
      <c r="V440" s="233">
        <v>0</v>
      </c>
      <c r="W440" s="233">
        <v>3</v>
      </c>
      <c r="X440" s="233">
        <v>30</v>
      </c>
      <c r="Y440" s="233">
        <v>11</v>
      </c>
      <c r="Z440" s="233">
        <v>9</v>
      </c>
    </row>
    <row r="441" spans="1:37" s="485" customFormat="1" ht="24" customHeight="1" x14ac:dyDescent="0.15">
      <c r="A441" s="488" t="s">
        <v>30</v>
      </c>
      <c r="B441" s="234">
        <v>3072</v>
      </c>
      <c r="C441" s="233">
        <v>1922</v>
      </c>
      <c r="D441" s="233">
        <v>1150</v>
      </c>
      <c r="E441" s="233">
        <v>1424</v>
      </c>
      <c r="F441" s="233">
        <v>0</v>
      </c>
      <c r="G441" s="233">
        <v>1063</v>
      </c>
      <c r="H441" s="233">
        <v>329</v>
      </c>
      <c r="I441" s="233">
        <v>0</v>
      </c>
      <c r="J441" s="233">
        <v>0</v>
      </c>
      <c r="K441" s="233">
        <v>32</v>
      </c>
      <c r="L441" s="233">
        <v>0</v>
      </c>
      <c r="M441" s="233">
        <v>1579</v>
      </c>
      <c r="N441" s="233">
        <v>44</v>
      </c>
      <c r="O441" s="233">
        <v>671</v>
      </c>
      <c r="P441" s="233">
        <v>434</v>
      </c>
      <c r="Q441" s="233">
        <v>71</v>
      </c>
      <c r="R441" s="233">
        <v>285</v>
      </c>
      <c r="S441" s="233">
        <v>1</v>
      </c>
      <c r="T441" s="233">
        <v>0</v>
      </c>
      <c r="U441" s="233">
        <v>73</v>
      </c>
      <c r="V441" s="233">
        <v>0</v>
      </c>
      <c r="W441" s="233">
        <v>4</v>
      </c>
      <c r="X441" s="233">
        <v>36</v>
      </c>
      <c r="Y441" s="233">
        <v>10</v>
      </c>
      <c r="Z441" s="233">
        <v>19</v>
      </c>
    </row>
    <row r="442" spans="1:37" s="485" customFormat="1" ht="24" customHeight="1" x14ac:dyDescent="0.15">
      <c r="A442" s="488" t="s">
        <v>29</v>
      </c>
      <c r="B442" s="234">
        <v>3063</v>
      </c>
      <c r="C442" s="233">
        <v>1893</v>
      </c>
      <c r="D442" s="233">
        <v>1170</v>
      </c>
      <c r="E442" s="233">
        <v>1367</v>
      </c>
      <c r="F442" s="233">
        <v>0</v>
      </c>
      <c r="G442" s="233">
        <v>1016</v>
      </c>
      <c r="H442" s="233">
        <v>320</v>
      </c>
      <c r="I442" s="233">
        <v>0</v>
      </c>
      <c r="J442" s="233">
        <v>0</v>
      </c>
      <c r="K442" s="233">
        <v>31</v>
      </c>
      <c r="L442" s="233">
        <v>0</v>
      </c>
      <c r="M442" s="233">
        <v>1628</v>
      </c>
      <c r="N442" s="233">
        <v>45</v>
      </c>
      <c r="O442" s="233">
        <v>668</v>
      </c>
      <c r="P442" s="233">
        <v>469</v>
      </c>
      <c r="Q442" s="233">
        <v>70</v>
      </c>
      <c r="R442" s="233">
        <v>305</v>
      </c>
      <c r="S442" s="233">
        <v>1</v>
      </c>
      <c r="T442" s="233">
        <v>0</v>
      </c>
      <c r="U442" s="233">
        <v>70</v>
      </c>
      <c r="V442" s="233">
        <v>0</v>
      </c>
      <c r="W442" s="233">
        <v>4</v>
      </c>
      <c r="X442" s="233">
        <v>33</v>
      </c>
      <c r="Y442" s="233">
        <v>10</v>
      </c>
      <c r="Z442" s="233">
        <v>21</v>
      </c>
    </row>
    <row r="443" spans="1:37" s="479" customFormat="1" ht="24" customHeight="1" x14ac:dyDescent="0.15">
      <c r="A443" s="488" t="s">
        <v>48</v>
      </c>
      <c r="B443" s="232">
        <v>3165</v>
      </c>
      <c r="C443" s="231">
        <v>1946</v>
      </c>
      <c r="D443" s="231">
        <v>1219</v>
      </c>
      <c r="E443" s="231">
        <v>1389</v>
      </c>
      <c r="F443" s="231">
        <v>0</v>
      </c>
      <c r="G443" s="231">
        <v>1032</v>
      </c>
      <c r="H443" s="231">
        <v>326</v>
      </c>
      <c r="I443" s="425">
        <v>0</v>
      </c>
      <c r="J443" s="425"/>
      <c r="K443" s="231">
        <v>31</v>
      </c>
      <c r="L443" s="425">
        <v>0</v>
      </c>
      <c r="M443" s="231">
        <v>1702</v>
      </c>
      <c r="N443" s="231">
        <v>47</v>
      </c>
      <c r="O443" s="231">
        <v>679</v>
      </c>
      <c r="P443" s="231">
        <v>495</v>
      </c>
      <c r="Q443" s="231">
        <v>69</v>
      </c>
      <c r="R443" s="231">
        <v>341</v>
      </c>
      <c r="S443" s="425">
        <v>1</v>
      </c>
      <c r="T443" s="425">
        <v>0</v>
      </c>
      <c r="U443" s="231">
        <v>70</v>
      </c>
      <c r="V443" s="231">
        <v>0</v>
      </c>
      <c r="W443" s="231">
        <v>3</v>
      </c>
      <c r="X443" s="425">
        <v>33</v>
      </c>
      <c r="Y443" s="425">
        <v>11</v>
      </c>
      <c r="Z443" s="489">
        <v>27</v>
      </c>
      <c r="AA443" s="480"/>
      <c r="AB443" s="480"/>
      <c r="AC443" s="480"/>
      <c r="AD443" s="480"/>
      <c r="AE443" s="480"/>
      <c r="AF443" s="480"/>
      <c r="AG443" s="480"/>
      <c r="AH443" s="480"/>
      <c r="AI443" s="480"/>
      <c r="AJ443" s="480"/>
      <c r="AK443" s="480"/>
    </row>
    <row r="444" spans="1:37" s="485" customFormat="1" ht="24" customHeight="1" x14ac:dyDescent="0.15">
      <c r="A444" s="488" t="s">
        <v>27</v>
      </c>
      <c r="B444" s="487">
        <v>3327</v>
      </c>
      <c r="C444" s="383">
        <v>1995</v>
      </c>
      <c r="D444" s="383">
        <v>1332</v>
      </c>
      <c r="E444" s="383">
        <v>1356</v>
      </c>
      <c r="F444" s="383">
        <v>0</v>
      </c>
      <c r="G444" s="383">
        <v>1006</v>
      </c>
      <c r="H444" s="383">
        <v>319</v>
      </c>
      <c r="I444" s="382">
        <v>0</v>
      </c>
      <c r="J444" s="382">
        <v>0</v>
      </c>
      <c r="K444" s="383">
        <v>31</v>
      </c>
      <c r="L444" s="382">
        <v>0</v>
      </c>
      <c r="M444" s="383">
        <v>1898</v>
      </c>
      <c r="N444" s="383">
        <v>53</v>
      </c>
      <c r="O444" s="383">
        <v>675</v>
      </c>
      <c r="P444" s="383">
        <v>675</v>
      </c>
      <c r="Q444" s="383">
        <v>66</v>
      </c>
      <c r="R444" s="383">
        <v>359</v>
      </c>
      <c r="S444" s="382">
        <v>1</v>
      </c>
      <c r="T444" s="382">
        <v>0</v>
      </c>
      <c r="U444" s="383">
        <v>69</v>
      </c>
      <c r="V444" s="383">
        <v>0</v>
      </c>
      <c r="W444" s="383">
        <v>3</v>
      </c>
      <c r="X444" s="382">
        <v>33</v>
      </c>
      <c r="Y444" s="382">
        <v>11</v>
      </c>
      <c r="Z444" s="486">
        <v>26</v>
      </c>
      <c r="AA444" s="476"/>
      <c r="AB444" s="476"/>
      <c r="AC444" s="476"/>
      <c r="AD444" s="476"/>
      <c r="AE444" s="476"/>
      <c r="AF444" s="476"/>
      <c r="AG444" s="476"/>
      <c r="AH444" s="476"/>
      <c r="AI444" s="476"/>
      <c r="AJ444" s="476"/>
      <c r="AK444" s="476"/>
    </row>
    <row r="445" spans="1:37" s="479" customFormat="1" ht="24" customHeight="1" x14ac:dyDescent="0.15">
      <c r="A445" s="484" t="s">
        <v>26</v>
      </c>
      <c r="B445" s="483">
        <v>3237</v>
      </c>
      <c r="C445" s="481">
        <v>1943</v>
      </c>
      <c r="D445" s="481">
        <v>1294</v>
      </c>
      <c r="E445" s="481">
        <v>1357</v>
      </c>
      <c r="F445" s="481">
        <v>0</v>
      </c>
      <c r="G445" s="481">
        <v>1009</v>
      </c>
      <c r="H445" s="481">
        <v>312</v>
      </c>
      <c r="I445" s="482">
        <v>0</v>
      </c>
      <c r="J445" s="482">
        <v>0</v>
      </c>
      <c r="K445" s="481">
        <v>36</v>
      </c>
      <c r="L445" s="482">
        <v>0</v>
      </c>
      <c r="M445" s="481">
        <v>1806</v>
      </c>
      <c r="N445" s="481">
        <v>54</v>
      </c>
      <c r="O445" s="481">
        <v>702</v>
      </c>
      <c r="P445" s="481">
        <v>548</v>
      </c>
      <c r="Q445" s="481">
        <v>62</v>
      </c>
      <c r="R445" s="481">
        <v>366</v>
      </c>
      <c r="S445" s="482">
        <v>1</v>
      </c>
      <c r="T445" s="482">
        <v>0</v>
      </c>
      <c r="U445" s="481">
        <v>73</v>
      </c>
      <c r="V445" s="481">
        <v>0</v>
      </c>
      <c r="W445" s="481">
        <v>4</v>
      </c>
      <c r="X445" s="481">
        <v>34</v>
      </c>
      <c r="Y445" s="481">
        <v>13</v>
      </c>
      <c r="Z445" s="481">
        <v>23</v>
      </c>
      <c r="AA445" s="480"/>
      <c r="AB445" s="480"/>
      <c r="AC445" s="480"/>
      <c r="AD445" s="480"/>
      <c r="AE445" s="480"/>
      <c r="AF445" s="480"/>
      <c r="AG445" s="480"/>
      <c r="AH445" s="480"/>
      <c r="AI445" s="480"/>
      <c r="AJ445" s="480"/>
      <c r="AK445" s="480"/>
    </row>
    <row r="446" spans="1:37" s="326" customFormat="1" ht="18" customHeight="1" x14ac:dyDescent="0.15">
      <c r="A446" s="337" t="s">
        <v>378</v>
      </c>
      <c r="B446" s="478"/>
      <c r="C446" s="476"/>
      <c r="D446" s="476"/>
      <c r="E446" s="476"/>
      <c r="F446" s="476"/>
      <c r="G446" s="476"/>
      <c r="H446" s="476"/>
      <c r="I446" s="476"/>
      <c r="J446" s="476"/>
      <c r="K446" s="476"/>
      <c r="L446" s="476"/>
      <c r="M446" s="476"/>
      <c r="N446" s="476"/>
      <c r="O446" s="476"/>
      <c r="P446" s="476"/>
      <c r="Q446" s="476"/>
      <c r="R446" s="476"/>
      <c r="S446" s="476"/>
      <c r="T446" s="476"/>
      <c r="U446" s="476"/>
      <c r="V446" s="476"/>
      <c r="W446" s="476"/>
      <c r="X446" s="476"/>
      <c r="Y446" s="476"/>
      <c r="Z446" s="476"/>
      <c r="AA446" s="476"/>
      <c r="AB446" s="476"/>
      <c r="AC446" s="476"/>
      <c r="AD446" s="476"/>
      <c r="AE446" s="476"/>
      <c r="AF446" s="476"/>
      <c r="AG446" s="476"/>
      <c r="AH446" s="476"/>
      <c r="AI446" s="476"/>
    </row>
    <row r="447" spans="1:37" s="326" customFormat="1" ht="12" x14ac:dyDescent="0.15">
      <c r="A447" s="477" t="s">
        <v>405</v>
      </c>
      <c r="B447" s="478"/>
      <c r="C447" s="476"/>
      <c r="D447" s="476"/>
      <c r="E447" s="476"/>
      <c r="F447" s="476"/>
      <c r="G447" s="476"/>
      <c r="H447" s="476"/>
      <c r="I447" s="476"/>
      <c r="J447" s="476"/>
      <c r="K447" s="476"/>
      <c r="L447" s="476"/>
      <c r="M447" s="476"/>
      <c r="N447" s="476"/>
      <c r="O447" s="476"/>
      <c r="P447" s="476"/>
      <c r="Q447" s="476"/>
      <c r="R447" s="476"/>
      <c r="S447" s="476"/>
      <c r="T447" s="476"/>
      <c r="U447" s="476"/>
      <c r="V447" s="476"/>
      <c r="W447" s="476"/>
      <c r="X447" s="476"/>
      <c r="Y447" s="476"/>
      <c r="Z447" s="476"/>
      <c r="AA447" s="476"/>
      <c r="AB447" s="476"/>
      <c r="AC447" s="476"/>
      <c r="AD447" s="476"/>
      <c r="AE447" s="476"/>
      <c r="AF447" s="476"/>
      <c r="AG447" s="476"/>
      <c r="AH447" s="476"/>
      <c r="AI447" s="476"/>
    </row>
    <row r="448" spans="1:37" s="326" customFormat="1" ht="12" customHeight="1" x14ac:dyDescent="0.15">
      <c r="A448" s="477" t="s">
        <v>404</v>
      </c>
      <c r="B448" s="478"/>
      <c r="C448" s="476"/>
      <c r="D448" s="476"/>
      <c r="E448" s="476"/>
      <c r="F448" s="476"/>
      <c r="G448" s="476"/>
      <c r="H448" s="476"/>
      <c r="I448" s="476"/>
      <c r="J448" s="476"/>
      <c r="K448" s="476"/>
      <c r="L448" s="476"/>
      <c r="M448" s="476"/>
      <c r="N448" s="476"/>
      <c r="O448" s="476"/>
      <c r="P448" s="476"/>
      <c r="Q448" s="476"/>
      <c r="R448" s="476"/>
      <c r="S448" s="476"/>
      <c r="T448" s="476"/>
      <c r="U448" s="476"/>
      <c r="V448" s="476"/>
      <c r="W448" s="476"/>
      <c r="X448" s="476"/>
      <c r="Y448" s="476"/>
      <c r="Z448" s="476"/>
      <c r="AA448" s="476"/>
      <c r="AB448" s="476"/>
      <c r="AC448" s="476"/>
      <c r="AD448" s="476"/>
      <c r="AE448" s="476"/>
      <c r="AF448" s="476"/>
      <c r="AG448" s="476"/>
      <c r="AH448" s="476"/>
      <c r="AI448" s="476"/>
    </row>
    <row r="449" spans="1:35" s="326" customFormat="1" ht="12" customHeight="1" x14ac:dyDescent="0.15">
      <c r="A449" s="477" t="s">
        <v>403</v>
      </c>
      <c r="B449" s="476"/>
      <c r="C449" s="476"/>
      <c r="D449" s="476"/>
      <c r="E449" s="476"/>
      <c r="F449" s="476"/>
      <c r="G449" s="476"/>
      <c r="H449" s="476"/>
      <c r="I449" s="476"/>
      <c r="J449" s="476"/>
      <c r="K449" s="476"/>
      <c r="L449" s="476"/>
      <c r="M449" s="476"/>
      <c r="N449" s="476"/>
      <c r="O449" s="476"/>
      <c r="P449" s="476"/>
      <c r="Q449" s="476"/>
      <c r="R449" s="476"/>
      <c r="S449" s="476"/>
      <c r="T449" s="476"/>
      <c r="U449" s="476"/>
      <c r="V449" s="476"/>
      <c r="W449" s="476"/>
      <c r="X449" s="476"/>
      <c r="Y449" s="476"/>
      <c r="Z449" s="476"/>
      <c r="AA449" s="476"/>
      <c r="AB449" s="476"/>
      <c r="AC449" s="476"/>
      <c r="AD449" s="476"/>
      <c r="AE449" s="476"/>
      <c r="AF449" s="476"/>
      <c r="AG449" s="476"/>
      <c r="AH449" s="476"/>
      <c r="AI449" s="476"/>
    </row>
    <row r="450" spans="1:35" s="326" customFormat="1" ht="12" customHeight="1" x14ac:dyDescent="0.15">
      <c r="A450" s="477" t="s">
        <v>402</v>
      </c>
      <c r="B450" s="476"/>
      <c r="C450" s="476"/>
      <c r="D450" s="476"/>
      <c r="E450" s="476"/>
      <c r="F450" s="476"/>
      <c r="G450" s="476"/>
      <c r="H450" s="476"/>
      <c r="I450" s="476"/>
      <c r="J450" s="476"/>
      <c r="K450" s="476"/>
      <c r="L450" s="476"/>
      <c r="M450" s="476"/>
      <c r="N450" s="476"/>
      <c r="O450" s="476"/>
      <c r="P450" s="476"/>
      <c r="Q450" s="476"/>
      <c r="R450" s="476"/>
      <c r="S450" s="476"/>
      <c r="T450" s="476"/>
      <c r="U450" s="476"/>
      <c r="V450" s="476"/>
      <c r="W450" s="476"/>
      <c r="X450" s="476"/>
      <c r="Y450" s="476"/>
      <c r="Z450" s="476"/>
      <c r="AA450" s="476"/>
      <c r="AB450" s="476"/>
      <c r="AC450" s="476"/>
      <c r="AD450" s="476"/>
      <c r="AE450" s="476"/>
      <c r="AF450" s="476"/>
      <c r="AG450" s="476"/>
      <c r="AH450" s="476"/>
      <c r="AI450" s="476"/>
    </row>
    <row r="451" spans="1:35" s="326" customFormat="1" ht="12" customHeight="1" x14ac:dyDescent="0.15">
      <c r="A451" s="326" t="s">
        <v>401</v>
      </c>
      <c r="B451" s="476"/>
      <c r="C451" s="476"/>
      <c r="D451" s="476"/>
      <c r="E451" s="476"/>
      <c r="F451" s="476"/>
      <c r="G451" s="476"/>
      <c r="H451" s="476"/>
      <c r="I451" s="476"/>
      <c r="J451" s="476"/>
      <c r="K451" s="476"/>
      <c r="L451" s="476"/>
      <c r="M451" s="476"/>
      <c r="N451" s="476"/>
      <c r="O451" s="476"/>
      <c r="P451" s="476"/>
      <c r="Q451" s="476"/>
      <c r="R451" s="476"/>
      <c r="S451" s="476"/>
      <c r="T451" s="476"/>
      <c r="U451" s="476"/>
      <c r="V451" s="476"/>
      <c r="W451" s="476"/>
      <c r="X451" s="476"/>
      <c r="Y451" s="476"/>
      <c r="Z451" s="476"/>
      <c r="AA451" s="476"/>
      <c r="AB451" s="476"/>
      <c r="AC451" s="476"/>
      <c r="AD451" s="476"/>
      <c r="AE451" s="476"/>
      <c r="AF451" s="476"/>
      <c r="AG451" s="476"/>
      <c r="AH451" s="476"/>
      <c r="AI451" s="476"/>
    </row>
    <row r="452" spans="1:35" s="326" customFormat="1" ht="12" customHeight="1" x14ac:dyDescent="0.15">
      <c r="A452" s="326" t="s">
        <v>400</v>
      </c>
      <c r="B452" s="476"/>
      <c r="C452" s="476"/>
      <c r="D452" s="476"/>
      <c r="E452" s="476"/>
      <c r="F452" s="476"/>
      <c r="G452" s="476"/>
      <c r="H452" s="476"/>
      <c r="I452" s="476"/>
      <c r="J452" s="476"/>
      <c r="K452" s="476"/>
      <c r="L452" s="476"/>
      <c r="M452" s="476"/>
      <c r="N452" s="476"/>
      <c r="O452" s="476"/>
      <c r="P452" s="476"/>
      <c r="Q452" s="476"/>
      <c r="R452" s="476"/>
      <c r="S452" s="476"/>
      <c r="T452" s="476"/>
      <c r="U452" s="476"/>
      <c r="V452" s="476"/>
      <c r="W452" s="476"/>
      <c r="X452" s="476"/>
      <c r="Y452" s="476"/>
      <c r="Z452" s="476"/>
      <c r="AA452" s="476"/>
      <c r="AB452" s="476"/>
      <c r="AC452" s="476"/>
      <c r="AD452" s="476"/>
      <c r="AE452" s="476"/>
      <c r="AF452" s="476"/>
      <c r="AG452" s="476"/>
      <c r="AH452" s="476"/>
      <c r="AI452" s="476"/>
    </row>
    <row r="453" spans="1:35" x14ac:dyDescent="0.15">
      <c r="A453" s="477" t="s">
        <v>399</v>
      </c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</row>
    <row r="454" spans="1:35" s="326" customFormat="1" ht="12" x14ac:dyDescent="0.15">
      <c r="B454" s="476"/>
      <c r="C454" s="476"/>
      <c r="D454" s="476"/>
      <c r="E454" s="476"/>
      <c r="F454" s="476"/>
      <c r="G454" s="476"/>
      <c r="H454" s="476"/>
      <c r="I454" s="476"/>
      <c r="J454" s="476"/>
      <c r="K454" s="476"/>
      <c r="L454" s="476"/>
      <c r="M454" s="476"/>
      <c r="N454" s="476"/>
      <c r="O454" s="476"/>
      <c r="P454" s="476"/>
      <c r="Q454" s="476"/>
      <c r="R454" s="476"/>
      <c r="S454" s="476"/>
      <c r="T454" s="476"/>
      <c r="U454" s="476"/>
      <c r="V454" s="476"/>
      <c r="W454" s="476"/>
      <c r="X454" s="476"/>
      <c r="Y454" s="476"/>
      <c r="Z454" s="476"/>
      <c r="AA454" s="476"/>
      <c r="AB454" s="476"/>
      <c r="AC454" s="476"/>
      <c r="AD454" s="476"/>
      <c r="AE454" s="476"/>
      <c r="AF454" s="476"/>
      <c r="AG454" s="476"/>
      <c r="AH454" s="476"/>
      <c r="AI454" s="476"/>
    </row>
    <row r="457" spans="1:35" s="305" customFormat="1" ht="20.25" customHeight="1" x14ac:dyDescent="0.15">
      <c r="A457" s="475" t="s">
        <v>398</v>
      </c>
      <c r="D457" s="306"/>
      <c r="E457" s="306"/>
      <c r="F457" s="306"/>
      <c r="G457" s="306"/>
      <c r="H457" s="474" t="s">
        <v>17</v>
      </c>
      <c r="I457" s="474" t="s">
        <v>17</v>
      </c>
      <c r="J457" s="474" t="s">
        <v>17</v>
      </c>
      <c r="K457" s="474" t="s">
        <v>17</v>
      </c>
      <c r="L457" s="474" t="s">
        <v>17</v>
      </c>
      <c r="M457" s="474" t="s">
        <v>17</v>
      </c>
    </row>
    <row r="458" spans="1:35" s="305" customFormat="1" ht="9" customHeight="1" x14ac:dyDescent="0.15">
      <c r="A458" s="306"/>
      <c r="B458" s="306"/>
      <c r="C458" s="306"/>
      <c r="D458" s="306"/>
      <c r="E458" s="306"/>
      <c r="F458" s="306"/>
      <c r="G458" s="306"/>
      <c r="H458" s="306"/>
      <c r="I458" s="306"/>
      <c r="J458" s="306"/>
      <c r="K458" s="306"/>
      <c r="L458" s="306"/>
      <c r="M458" s="306"/>
    </row>
    <row r="459" spans="1:35" ht="20.100000000000001" customHeight="1" x14ac:dyDescent="0.15">
      <c r="A459" s="82" t="s">
        <v>392</v>
      </c>
      <c r="B459" s="5"/>
      <c r="C459" s="82" t="s">
        <v>17</v>
      </c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 spans="1:35" ht="21.75" customHeight="1" x14ac:dyDescent="0.15">
      <c r="A460" s="37" t="s">
        <v>61</v>
      </c>
      <c r="B460" s="473" t="s">
        <v>263</v>
      </c>
      <c r="C460" s="301"/>
      <c r="D460" s="301"/>
      <c r="E460" s="81" t="s">
        <v>390</v>
      </c>
      <c r="F460" s="80"/>
      <c r="G460" s="80"/>
      <c r="H460" s="81" t="s">
        <v>397</v>
      </c>
      <c r="I460" s="80"/>
      <c r="J460" s="80"/>
      <c r="K460" s="81" t="s">
        <v>396</v>
      </c>
      <c r="L460" s="80"/>
      <c r="M460" s="39"/>
    </row>
    <row r="461" spans="1:35" ht="21.75" customHeight="1" x14ac:dyDescent="0.15">
      <c r="A461" s="37"/>
      <c r="B461" s="76"/>
      <c r="C461" s="35" t="s">
        <v>43</v>
      </c>
      <c r="D461" s="35" t="s">
        <v>42</v>
      </c>
      <c r="E461" s="76"/>
      <c r="F461" s="35" t="s">
        <v>43</v>
      </c>
      <c r="G461" s="35" t="s">
        <v>42</v>
      </c>
      <c r="H461" s="76"/>
      <c r="I461" s="35" t="s">
        <v>43</v>
      </c>
      <c r="J461" s="35" t="s">
        <v>42</v>
      </c>
      <c r="K461" s="76"/>
      <c r="L461" s="35" t="s">
        <v>43</v>
      </c>
      <c r="M461" s="53" t="s">
        <v>42</v>
      </c>
    </row>
    <row r="462" spans="1:35" ht="24.75" customHeight="1" x14ac:dyDescent="0.15">
      <c r="A462" s="12" t="s">
        <v>31</v>
      </c>
      <c r="B462" s="99">
        <v>912</v>
      </c>
      <c r="C462" s="99">
        <v>657</v>
      </c>
      <c r="D462" s="99">
        <v>255</v>
      </c>
      <c r="E462" s="99">
        <v>70</v>
      </c>
      <c r="F462" s="99">
        <v>70</v>
      </c>
      <c r="G462" s="99">
        <v>0</v>
      </c>
      <c r="H462" s="99">
        <v>644</v>
      </c>
      <c r="I462" s="99">
        <v>460</v>
      </c>
      <c r="J462" s="99">
        <v>184</v>
      </c>
      <c r="K462" s="99">
        <v>198</v>
      </c>
      <c r="L462" s="99">
        <v>127</v>
      </c>
      <c r="M462" s="99">
        <v>71</v>
      </c>
    </row>
    <row r="463" spans="1:35" ht="24.75" customHeight="1" x14ac:dyDescent="0.15">
      <c r="A463" s="12" t="s">
        <v>30</v>
      </c>
      <c r="B463" s="101">
        <v>930</v>
      </c>
      <c r="C463" s="99">
        <v>679</v>
      </c>
      <c r="D463" s="99">
        <v>251</v>
      </c>
      <c r="E463" s="99">
        <v>75</v>
      </c>
      <c r="F463" s="99">
        <v>75</v>
      </c>
      <c r="G463" s="99">
        <v>0</v>
      </c>
      <c r="H463" s="99">
        <v>644</v>
      </c>
      <c r="I463" s="99">
        <v>464</v>
      </c>
      <c r="J463" s="99">
        <v>180</v>
      </c>
      <c r="K463" s="99">
        <v>211</v>
      </c>
      <c r="L463" s="99">
        <v>140</v>
      </c>
      <c r="M463" s="99">
        <v>71</v>
      </c>
    </row>
    <row r="464" spans="1:35" ht="24.75" customHeight="1" x14ac:dyDescent="0.15">
      <c r="A464" s="12" t="s">
        <v>29</v>
      </c>
      <c r="B464" s="101">
        <v>931</v>
      </c>
      <c r="C464" s="99">
        <v>665</v>
      </c>
      <c r="D464" s="99">
        <v>266</v>
      </c>
      <c r="E464" s="99">
        <v>67</v>
      </c>
      <c r="F464" s="99">
        <v>67</v>
      </c>
      <c r="G464" s="99">
        <v>0</v>
      </c>
      <c r="H464" s="99">
        <v>655</v>
      </c>
      <c r="I464" s="99">
        <v>462</v>
      </c>
      <c r="J464" s="99">
        <v>193</v>
      </c>
      <c r="K464" s="99">
        <v>209</v>
      </c>
      <c r="L464" s="99">
        <v>136</v>
      </c>
      <c r="M464" s="99">
        <v>73</v>
      </c>
    </row>
    <row r="465" spans="1:22" ht="24.75" customHeight="1" x14ac:dyDescent="0.15">
      <c r="A465" s="12" t="s">
        <v>48</v>
      </c>
      <c r="B465" s="472">
        <v>976</v>
      </c>
      <c r="C465" s="471">
        <v>699</v>
      </c>
      <c r="D465" s="471">
        <v>277</v>
      </c>
      <c r="E465" s="471">
        <v>71</v>
      </c>
      <c r="F465" s="471">
        <v>71</v>
      </c>
      <c r="G465" s="471">
        <v>0</v>
      </c>
      <c r="H465" s="471">
        <v>687</v>
      </c>
      <c r="I465" s="471">
        <v>481</v>
      </c>
      <c r="J465" s="471">
        <v>206</v>
      </c>
      <c r="K465" s="471">
        <v>218</v>
      </c>
      <c r="L465" s="471">
        <v>147</v>
      </c>
      <c r="M465" s="231">
        <v>71</v>
      </c>
    </row>
    <row r="466" spans="1:22" ht="24.75" customHeight="1" x14ac:dyDescent="0.15">
      <c r="A466" s="12" t="s">
        <v>27</v>
      </c>
      <c r="B466" s="470">
        <v>994</v>
      </c>
      <c r="C466" s="469">
        <v>713</v>
      </c>
      <c r="D466" s="469">
        <v>281</v>
      </c>
      <c r="E466" s="469">
        <v>73</v>
      </c>
      <c r="F466" s="469">
        <v>73</v>
      </c>
      <c r="G466" s="469">
        <v>0</v>
      </c>
      <c r="H466" s="469">
        <v>698</v>
      </c>
      <c r="I466" s="469">
        <v>489</v>
      </c>
      <c r="J466" s="469">
        <v>209</v>
      </c>
      <c r="K466" s="469">
        <v>223</v>
      </c>
      <c r="L466" s="469">
        <v>151</v>
      </c>
      <c r="M466" s="383">
        <v>72</v>
      </c>
    </row>
    <row r="467" spans="1:22" ht="24.75" customHeight="1" x14ac:dyDescent="0.15">
      <c r="A467" s="9" t="s">
        <v>26</v>
      </c>
      <c r="B467" s="468">
        <v>992</v>
      </c>
      <c r="C467" s="467">
        <v>706</v>
      </c>
      <c r="D467" s="467">
        <v>286</v>
      </c>
      <c r="E467" s="467">
        <v>78</v>
      </c>
      <c r="F467" s="467">
        <v>78</v>
      </c>
      <c r="G467" s="467">
        <v>0</v>
      </c>
      <c r="H467" s="467">
        <v>682</v>
      </c>
      <c r="I467" s="467">
        <v>470</v>
      </c>
      <c r="J467" s="467">
        <v>212</v>
      </c>
      <c r="K467" s="467">
        <v>232</v>
      </c>
      <c r="L467" s="467">
        <v>158</v>
      </c>
      <c r="M467" s="392">
        <v>74</v>
      </c>
    </row>
    <row r="468" spans="1:22" ht="20.25" customHeight="1" x14ac:dyDescent="0.15">
      <c r="A468" s="82" t="s">
        <v>378</v>
      </c>
      <c r="B468" s="3"/>
      <c r="C468" s="3"/>
      <c r="D468" s="3"/>
      <c r="E468" s="3"/>
      <c r="F468" s="3"/>
      <c r="G468" s="3"/>
      <c r="H468" s="3"/>
      <c r="I468" s="466"/>
      <c r="J468" s="466"/>
      <c r="K468" s="3"/>
      <c r="L468" s="466"/>
      <c r="M468" s="466"/>
    </row>
    <row r="469" spans="1:22" s="305" customFormat="1" ht="14.25" x14ac:dyDescent="0.15">
      <c r="A469" s="465" t="s">
        <v>395</v>
      </c>
      <c r="B469" s="464"/>
      <c r="C469" s="464"/>
      <c r="D469" s="464"/>
      <c r="E469" s="464"/>
      <c r="F469" s="464"/>
      <c r="G469" s="464"/>
      <c r="H469" s="464"/>
      <c r="I469" s="464"/>
      <c r="J469" s="464"/>
      <c r="K469" s="464"/>
      <c r="L469" s="464"/>
      <c r="M469" s="464"/>
    </row>
    <row r="470" spans="1:22" x14ac:dyDescent="0.15">
      <c r="A470" s="465" t="s">
        <v>394</v>
      </c>
      <c r="B470" s="464"/>
      <c r="C470" s="464"/>
      <c r="D470" s="464"/>
      <c r="E470" s="464"/>
      <c r="F470" s="464"/>
      <c r="G470" s="464"/>
      <c r="H470" s="464"/>
      <c r="I470" s="464"/>
      <c r="J470" s="464"/>
      <c r="K470" s="464"/>
      <c r="L470" s="464"/>
      <c r="M470" s="464"/>
    </row>
    <row r="473" spans="1:22" ht="19.5" customHeight="1" x14ac:dyDescent="0.15">
      <c r="A473" s="83" t="s">
        <v>393</v>
      </c>
      <c r="B473" s="306"/>
      <c r="E473" s="5"/>
      <c r="F473" s="5"/>
      <c r="H473" s="5"/>
      <c r="I473" s="82" t="s">
        <v>17</v>
      </c>
      <c r="J473" s="82" t="s">
        <v>17</v>
      </c>
      <c r="K473" s="82" t="s">
        <v>17</v>
      </c>
      <c r="L473" s="5"/>
      <c r="M473" s="5"/>
      <c r="N473" s="5"/>
      <c r="O473" s="5"/>
      <c r="P473" s="5"/>
      <c r="Q473" s="5"/>
    </row>
    <row r="474" spans="1:22" ht="20.100000000000001" customHeight="1" x14ac:dyDescent="0.15">
      <c r="A474" s="82" t="s">
        <v>392</v>
      </c>
      <c r="B474" s="5"/>
      <c r="C474" s="82" t="s">
        <v>17</v>
      </c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</row>
    <row r="475" spans="1:22" ht="20.100000000000001" customHeight="1" x14ac:dyDescent="0.15">
      <c r="A475" s="164" t="s">
        <v>61</v>
      </c>
      <c r="B475" s="457" t="s">
        <v>391</v>
      </c>
      <c r="C475" s="457"/>
      <c r="D475" s="457"/>
      <c r="E475" s="463"/>
      <c r="F475" s="463"/>
      <c r="G475" s="463"/>
      <c r="H475" s="457" t="s">
        <v>390</v>
      </c>
      <c r="I475" s="463"/>
      <c r="J475" s="463"/>
      <c r="K475" s="463"/>
      <c r="L475" s="457" t="s">
        <v>389</v>
      </c>
      <c r="M475" s="463"/>
      <c r="N475" s="463"/>
      <c r="O475" s="463"/>
      <c r="P475" s="457" t="s">
        <v>388</v>
      </c>
      <c r="Q475" s="463"/>
      <c r="R475" s="463"/>
      <c r="S475" s="462"/>
    </row>
    <row r="476" spans="1:22" ht="20.100000000000001" customHeight="1" x14ac:dyDescent="0.15">
      <c r="A476" s="461"/>
      <c r="B476" s="456" t="s">
        <v>44</v>
      </c>
      <c r="C476" s="460"/>
      <c r="D476" s="459"/>
      <c r="E476" s="457" t="s">
        <v>271</v>
      </c>
      <c r="F476" s="457" t="s">
        <v>270</v>
      </c>
      <c r="G476" s="457" t="s">
        <v>387</v>
      </c>
      <c r="H476" s="458"/>
      <c r="I476" s="457" t="s">
        <v>271</v>
      </c>
      <c r="J476" s="457" t="s">
        <v>270</v>
      </c>
      <c r="K476" s="457" t="s">
        <v>387</v>
      </c>
      <c r="L476" s="458"/>
      <c r="M476" s="457" t="s">
        <v>271</v>
      </c>
      <c r="N476" s="457" t="s">
        <v>270</v>
      </c>
      <c r="O476" s="457" t="s">
        <v>387</v>
      </c>
      <c r="P476" s="458"/>
      <c r="Q476" s="457" t="s">
        <v>271</v>
      </c>
      <c r="R476" s="457" t="s">
        <v>270</v>
      </c>
      <c r="S476" s="456" t="s">
        <v>387</v>
      </c>
    </row>
    <row r="477" spans="1:22" ht="20.100000000000001" customHeight="1" x14ac:dyDescent="0.15">
      <c r="A477" s="455"/>
      <c r="B477" s="453"/>
      <c r="C477" s="454" t="s">
        <v>43</v>
      </c>
      <c r="D477" s="454" t="s">
        <v>42</v>
      </c>
      <c r="E477" s="452"/>
      <c r="F477" s="452"/>
      <c r="G477" s="452"/>
      <c r="H477" s="453"/>
      <c r="I477" s="452"/>
      <c r="J477" s="452"/>
      <c r="K477" s="452"/>
      <c r="L477" s="453"/>
      <c r="M477" s="452"/>
      <c r="N477" s="452"/>
      <c r="O477" s="452"/>
      <c r="P477" s="453"/>
      <c r="Q477" s="452"/>
      <c r="R477" s="452"/>
      <c r="S477" s="451"/>
    </row>
    <row r="478" spans="1:22" s="6" customFormat="1" ht="24" customHeight="1" x14ac:dyDescent="0.15">
      <c r="A478" s="12" t="s">
        <v>31</v>
      </c>
      <c r="B478" s="99">
        <v>611</v>
      </c>
      <c r="C478" s="450" t="s">
        <v>49</v>
      </c>
      <c r="D478" s="450" t="s">
        <v>49</v>
      </c>
      <c r="E478" s="99">
        <v>59</v>
      </c>
      <c r="F478" s="99">
        <v>57</v>
      </c>
      <c r="G478" s="99">
        <v>495</v>
      </c>
      <c r="H478" s="99">
        <v>53</v>
      </c>
      <c r="I478" s="233" t="s">
        <v>386</v>
      </c>
      <c r="J478" s="233" t="s">
        <v>386</v>
      </c>
      <c r="K478" s="99">
        <v>53</v>
      </c>
      <c r="L478" s="99">
        <v>2</v>
      </c>
      <c r="M478" s="233">
        <v>0</v>
      </c>
      <c r="N478" s="233">
        <v>0</v>
      </c>
      <c r="O478" s="99">
        <v>2</v>
      </c>
      <c r="P478" s="99">
        <v>556</v>
      </c>
      <c r="Q478" s="99">
        <v>59</v>
      </c>
      <c r="R478" s="99">
        <v>57</v>
      </c>
      <c r="S478" s="99">
        <v>440</v>
      </c>
      <c r="T478" s="62"/>
      <c r="U478" s="62"/>
      <c r="V478" s="62"/>
    </row>
    <row r="479" spans="1:22" s="6" customFormat="1" ht="24" customHeight="1" x14ac:dyDescent="0.15">
      <c r="A479" s="12" t="s">
        <v>30</v>
      </c>
      <c r="B479" s="101">
        <v>333</v>
      </c>
      <c r="C479" s="450" t="s">
        <v>49</v>
      </c>
      <c r="D479" s="450" t="s">
        <v>49</v>
      </c>
      <c r="E479" s="99">
        <v>58</v>
      </c>
      <c r="F479" s="99">
        <v>42</v>
      </c>
      <c r="G479" s="99">
        <v>233</v>
      </c>
      <c r="H479" s="99">
        <v>79</v>
      </c>
      <c r="I479" s="233" t="s">
        <v>386</v>
      </c>
      <c r="J479" s="233" t="s">
        <v>386</v>
      </c>
      <c r="K479" s="99">
        <v>79</v>
      </c>
      <c r="L479" s="99">
        <v>0</v>
      </c>
      <c r="M479" s="233">
        <v>0</v>
      </c>
      <c r="N479" s="233">
        <v>0</v>
      </c>
      <c r="O479" s="99">
        <v>0</v>
      </c>
      <c r="P479" s="99">
        <v>254</v>
      </c>
      <c r="Q479" s="99">
        <v>58</v>
      </c>
      <c r="R479" s="99">
        <v>42</v>
      </c>
      <c r="S479" s="99">
        <v>154</v>
      </c>
      <c r="T479" s="62"/>
      <c r="U479" s="62"/>
      <c r="V479" s="62"/>
    </row>
    <row r="480" spans="1:22" s="6" customFormat="1" ht="24" customHeight="1" x14ac:dyDescent="0.15">
      <c r="A480" s="12" t="s">
        <v>29</v>
      </c>
      <c r="B480" s="101">
        <v>272</v>
      </c>
      <c r="C480" s="450" t="s">
        <v>49</v>
      </c>
      <c r="D480" s="450" t="s">
        <v>49</v>
      </c>
      <c r="E480" s="99">
        <v>52</v>
      </c>
      <c r="F480" s="99">
        <v>42</v>
      </c>
      <c r="G480" s="99">
        <v>178</v>
      </c>
      <c r="H480" s="99">
        <v>29</v>
      </c>
      <c r="I480" s="233" t="s">
        <v>386</v>
      </c>
      <c r="J480" s="233" t="s">
        <v>386</v>
      </c>
      <c r="K480" s="99">
        <v>29</v>
      </c>
      <c r="L480" s="99">
        <v>0</v>
      </c>
      <c r="M480" s="233">
        <v>0</v>
      </c>
      <c r="N480" s="233">
        <v>0</v>
      </c>
      <c r="O480" s="99">
        <v>0</v>
      </c>
      <c r="P480" s="99">
        <v>243</v>
      </c>
      <c r="Q480" s="99">
        <v>52</v>
      </c>
      <c r="R480" s="99">
        <v>42</v>
      </c>
      <c r="S480" s="99">
        <v>149</v>
      </c>
      <c r="T480" s="62"/>
      <c r="U480" s="62"/>
      <c r="V480" s="62"/>
    </row>
    <row r="481" spans="1:22" s="6" customFormat="1" ht="24" customHeight="1" x14ac:dyDescent="0.15">
      <c r="A481" s="12" t="s">
        <v>48</v>
      </c>
      <c r="B481" s="449">
        <v>314</v>
      </c>
      <c r="C481" s="447">
        <v>137</v>
      </c>
      <c r="D481" s="447">
        <v>177</v>
      </c>
      <c r="E481" s="447">
        <v>54</v>
      </c>
      <c r="F481" s="447">
        <v>60</v>
      </c>
      <c r="G481" s="447">
        <v>200</v>
      </c>
      <c r="H481" s="448">
        <v>16</v>
      </c>
      <c r="I481" s="448">
        <v>0</v>
      </c>
      <c r="J481" s="448">
        <v>0</v>
      </c>
      <c r="K481" s="448">
        <v>16</v>
      </c>
      <c r="L481" s="448">
        <v>1</v>
      </c>
      <c r="M481" s="448">
        <v>0</v>
      </c>
      <c r="N481" s="448">
        <v>0</v>
      </c>
      <c r="O481" s="448">
        <v>1</v>
      </c>
      <c r="P481" s="447">
        <v>297</v>
      </c>
      <c r="Q481" s="447">
        <v>54</v>
      </c>
      <c r="R481" s="447">
        <v>60</v>
      </c>
      <c r="S481" s="447">
        <v>183</v>
      </c>
      <c r="T481" s="62"/>
      <c r="U481" s="62"/>
      <c r="V481" s="62"/>
    </row>
    <row r="482" spans="1:22" ht="24" customHeight="1" x14ac:dyDescent="0.15">
      <c r="A482" s="12" t="s">
        <v>27</v>
      </c>
      <c r="B482" s="446">
        <v>320</v>
      </c>
      <c r="C482" s="445">
        <v>137</v>
      </c>
      <c r="D482" s="445">
        <v>183</v>
      </c>
      <c r="E482" s="445">
        <v>54</v>
      </c>
      <c r="F482" s="445">
        <v>60</v>
      </c>
      <c r="G482" s="445">
        <v>206</v>
      </c>
      <c r="H482" s="382">
        <v>18</v>
      </c>
      <c r="I482" s="382">
        <v>0</v>
      </c>
      <c r="J482" s="382">
        <v>0</v>
      </c>
      <c r="K482" s="382">
        <v>18</v>
      </c>
      <c r="L482" s="382">
        <v>1</v>
      </c>
      <c r="M482" s="382">
        <v>0</v>
      </c>
      <c r="N482" s="382">
        <v>0</v>
      </c>
      <c r="O482" s="382">
        <v>1</v>
      </c>
      <c r="P482" s="445">
        <v>301</v>
      </c>
      <c r="Q482" s="445">
        <v>54</v>
      </c>
      <c r="R482" s="445">
        <v>60</v>
      </c>
      <c r="S482" s="445">
        <v>187</v>
      </c>
      <c r="T482" s="3"/>
      <c r="U482" s="3"/>
      <c r="V482" s="3"/>
    </row>
    <row r="483" spans="1:22" s="6" customFormat="1" ht="24" customHeight="1" x14ac:dyDescent="0.15">
      <c r="A483" s="9" t="s">
        <v>26</v>
      </c>
      <c r="B483" s="444">
        <v>296</v>
      </c>
      <c r="C483" s="443">
        <v>138</v>
      </c>
      <c r="D483" s="443">
        <v>158</v>
      </c>
      <c r="E483" s="443">
        <v>51</v>
      </c>
      <c r="F483" s="443">
        <v>45</v>
      </c>
      <c r="G483" s="443">
        <v>200</v>
      </c>
      <c r="H483" s="393">
        <v>16</v>
      </c>
      <c r="I483" s="393">
        <v>0</v>
      </c>
      <c r="J483" s="393">
        <v>0</v>
      </c>
      <c r="K483" s="393">
        <v>16</v>
      </c>
      <c r="L483" s="393">
        <v>2</v>
      </c>
      <c r="M483" s="393">
        <v>0</v>
      </c>
      <c r="N483" s="393">
        <v>0</v>
      </c>
      <c r="O483" s="393">
        <v>2</v>
      </c>
      <c r="P483" s="443">
        <v>278</v>
      </c>
      <c r="Q483" s="443">
        <v>51</v>
      </c>
      <c r="R483" s="443">
        <v>45</v>
      </c>
      <c r="S483" s="443">
        <v>182</v>
      </c>
      <c r="T483" s="62"/>
      <c r="U483" s="62"/>
      <c r="V483" s="62"/>
    </row>
    <row r="484" spans="1:22" ht="20.25" customHeight="1" x14ac:dyDescent="0.15">
      <c r="A484" s="82" t="s">
        <v>385</v>
      </c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82" t="s">
        <v>17</v>
      </c>
      <c r="M484" s="5"/>
      <c r="N484" s="442" t="s">
        <v>17</v>
      </c>
      <c r="O484" s="82"/>
      <c r="P484" s="82"/>
      <c r="Q484" s="5"/>
    </row>
    <row r="488" spans="1:22" ht="28.5" customHeight="1" x14ac:dyDescent="0.15">
      <c r="A488" s="373" t="s">
        <v>384</v>
      </c>
      <c r="B488" s="373"/>
      <c r="C488" s="373"/>
      <c r="D488" s="373"/>
      <c r="E488" s="373"/>
      <c r="F488" s="373"/>
    </row>
    <row r="489" spans="1:22" ht="18" customHeight="1" x14ac:dyDescent="0.15">
      <c r="A489" s="2"/>
      <c r="B489" s="435"/>
      <c r="C489" s="435"/>
      <c r="D489" s="435"/>
      <c r="E489" s="103" t="s">
        <v>17</v>
      </c>
      <c r="F489" s="435"/>
    </row>
    <row r="490" spans="1:22" ht="23.25" customHeight="1" x14ac:dyDescent="0.15">
      <c r="A490" s="82" t="s">
        <v>40</v>
      </c>
      <c r="B490" s="435"/>
      <c r="C490" s="435"/>
      <c r="D490" s="435"/>
      <c r="E490" s="435"/>
      <c r="F490" s="435"/>
    </row>
    <row r="491" spans="1:22" ht="39.75" customHeight="1" x14ac:dyDescent="0.15">
      <c r="A491" s="53" t="s">
        <v>383</v>
      </c>
      <c r="B491" s="35" t="s">
        <v>382</v>
      </c>
      <c r="C491" s="35" t="s">
        <v>381</v>
      </c>
      <c r="D491" s="35" t="s">
        <v>380</v>
      </c>
      <c r="E491" s="110" t="s">
        <v>379</v>
      </c>
      <c r="F491" s="53" t="s">
        <v>233</v>
      </c>
    </row>
    <row r="492" spans="1:22" ht="24.75" customHeight="1" x14ac:dyDescent="0.15">
      <c r="A492" s="12" t="s">
        <v>31</v>
      </c>
      <c r="B492" s="99">
        <v>1568</v>
      </c>
      <c r="C492" s="99">
        <v>902</v>
      </c>
      <c r="D492" s="99">
        <v>661</v>
      </c>
      <c r="E492" s="99">
        <v>5</v>
      </c>
      <c r="F492" s="99">
        <v>0</v>
      </c>
    </row>
    <row r="493" spans="1:22" ht="24.75" customHeight="1" x14ac:dyDescent="0.15">
      <c r="A493" s="12" t="s">
        <v>30</v>
      </c>
      <c r="B493" s="101">
        <v>1527</v>
      </c>
      <c r="C493" s="99">
        <v>872</v>
      </c>
      <c r="D493" s="99">
        <v>650</v>
      </c>
      <c r="E493" s="99">
        <v>5</v>
      </c>
      <c r="F493" s="99">
        <v>0</v>
      </c>
    </row>
    <row r="494" spans="1:22" ht="24.75" customHeight="1" x14ac:dyDescent="0.15">
      <c r="A494" s="12" t="s">
        <v>29</v>
      </c>
      <c r="B494" s="101">
        <v>1433</v>
      </c>
      <c r="C494" s="99">
        <v>788</v>
      </c>
      <c r="D494" s="99">
        <v>641</v>
      </c>
      <c r="E494" s="99">
        <v>4</v>
      </c>
      <c r="F494" s="99">
        <v>0</v>
      </c>
    </row>
    <row r="495" spans="1:22" ht="24.75" customHeight="1" x14ac:dyDescent="0.15">
      <c r="A495" s="12" t="s">
        <v>48</v>
      </c>
      <c r="B495" s="441">
        <v>1331</v>
      </c>
      <c r="C495" s="440">
        <v>713</v>
      </c>
      <c r="D495" s="440">
        <v>614</v>
      </c>
      <c r="E495" s="440">
        <v>4</v>
      </c>
      <c r="F495" s="440">
        <v>0</v>
      </c>
    </row>
    <row r="496" spans="1:22" ht="24.75" customHeight="1" x14ac:dyDescent="0.15">
      <c r="A496" s="12" t="s">
        <v>27</v>
      </c>
      <c r="B496" s="439">
        <v>1240</v>
      </c>
      <c r="C496" s="438">
        <v>650</v>
      </c>
      <c r="D496" s="438">
        <v>587</v>
      </c>
      <c r="E496" s="438">
        <v>3</v>
      </c>
      <c r="F496" s="438">
        <v>0</v>
      </c>
    </row>
    <row r="497" spans="1:17" ht="24.75" customHeight="1" x14ac:dyDescent="0.15">
      <c r="A497" s="9" t="s">
        <v>26</v>
      </c>
      <c r="B497" s="437">
        <v>1095</v>
      </c>
      <c r="C497" s="436">
        <v>535</v>
      </c>
      <c r="D497" s="436">
        <v>557</v>
      </c>
      <c r="E497" s="436">
        <v>3</v>
      </c>
      <c r="F497" s="436">
        <v>0</v>
      </c>
    </row>
    <row r="498" spans="1:17" ht="21" customHeight="1" x14ac:dyDescent="0.15">
      <c r="A498" s="82" t="s">
        <v>378</v>
      </c>
      <c r="B498" s="435"/>
      <c r="C498" s="435"/>
      <c r="D498" s="435"/>
      <c r="E498" s="435"/>
      <c r="F498" s="435"/>
    </row>
    <row r="499" spans="1:17" s="144" customFormat="1" x14ac:dyDescent="0.15"/>
    <row r="500" spans="1:17" s="432" customFormat="1" ht="19.5" customHeight="1" x14ac:dyDescent="0.15">
      <c r="A500" s="433"/>
      <c r="B500" s="434"/>
      <c r="E500" s="433"/>
      <c r="F500" s="104"/>
      <c r="G500" s="104"/>
      <c r="H500" s="104"/>
      <c r="I500" s="104"/>
      <c r="J500" s="104"/>
      <c r="K500" s="433"/>
      <c r="L500" s="433"/>
    </row>
    <row r="501" spans="1:17" s="144" customFormat="1" ht="28.5" customHeight="1" x14ac:dyDescent="0.15">
      <c r="A501" s="431" t="s">
        <v>377</v>
      </c>
      <c r="B501" s="431"/>
      <c r="C501" s="431"/>
      <c r="D501" s="431"/>
      <c r="E501" s="431"/>
      <c r="F501" s="431"/>
    </row>
    <row r="502" spans="1:17" s="144" customFormat="1" ht="11.45" customHeight="1" x14ac:dyDescent="0.15">
      <c r="A502" s="431"/>
      <c r="B502" s="431"/>
      <c r="C502" s="431"/>
      <c r="D502" s="431"/>
      <c r="E502" s="431"/>
      <c r="F502" s="431"/>
    </row>
    <row r="503" spans="1:17" s="144" customFormat="1" ht="25.5" customHeight="1" x14ac:dyDescent="0.15">
      <c r="A503" s="430" t="s">
        <v>376</v>
      </c>
      <c r="B503" s="429"/>
      <c r="C503" s="430" t="s">
        <v>17</v>
      </c>
      <c r="D503" s="429"/>
      <c r="E503" s="429"/>
      <c r="F503" s="429"/>
      <c r="G503" s="429"/>
      <c r="H503" s="429"/>
      <c r="I503" s="429"/>
      <c r="J503" s="429"/>
      <c r="K503" s="429"/>
      <c r="L503" s="429"/>
    </row>
    <row r="504" spans="1:17" s="428" customFormat="1" ht="21.95" customHeight="1" x14ac:dyDescent="0.15">
      <c r="A504" s="37" t="s">
        <v>146</v>
      </c>
      <c r="B504" s="40" t="s">
        <v>375</v>
      </c>
      <c r="C504" s="80"/>
      <c r="D504" s="80" t="s">
        <v>374</v>
      </c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39"/>
    </row>
    <row r="505" spans="1:17" s="428" customFormat="1" ht="21.95" customHeight="1" x14ac:dyDescent="0.15">
      <c r="A505" s="37"/>
      <c r="B505" s="40" t="s">
        <v>373</v>
      </c>
      <c r="C505" s="80" t="s">
        <v>368</v>
      </c>
      <c r="D505" s="80" t="s">
        <v>44</v>
      </c>
      <c r="E505" s="80"/>
      <c r="F505" s="80"/>
      <c r="G505" s="80" t="s">
        <v>372</v>
      </c>
      <c r="H505" s="80"/>
      <c r="I505" s="80"/>
      <c r="J505" s="80" t="s">
        <v>371</v>
      </c>
      <c r="K505" s="80"/>
      <c r="L505" s="80"/>
      <c r="M505" s="80" t="s">
        <v>370</v>
      </c>
      <c r="N505" s="80"/>
      <c r="O505" s="39"/>
    </row>
    <row r="506" spans="1:17" s="428" customFormat="1" ht="21.95" customHeight="1" x14ac:dyDescent="0.15">
      <c r="A506" s="37"/>
      <c r="B506" s="40"/>
      <c r="C506" s="80"/>
      <c r="D506" s="35" t="s">
        <v>369</v>
      </c>
      <c r="E506" s="35" t="s">
        <v>320</v>
      </c>
      <c r="F506" s="35" t="s">
        <v>368</v>
      </c>
      <c r="G506" s="35" t="s">
        <v>369</v>
      </c>
      <c r="H506" s="35" t="s">
        <v>320</v>
      </c>
      <c r="I506" s="35" t="s">
        <v>368</v>
      </c>
      <c r="J506" s="35" t="s">
        <v>369</v>
      </c>
      <c r="K506" s="35" t="s">
        <v>320</v>
      </c>
      <c r="L506" s="35" t="s">
        <v>368</v>
      </c>
      <c r="M506" s="35" t="s">
        <v>369</v>
      </c>
      <c r="N506" s="35" t="s">
        <v>320</v>
      </c>
      <c r="O506" s="53" t="s">
        <v>368</v>
      </c>
    </row>
    <row r="507" spans="1:17" s="309" customFormat="1" ht="21" customHeight="1" x14ac:dyDescent="0.15">
      <c r="A507" s="160" t="s">
        <v>31</v>
      </c>
      <c r="B507" s="233">
        <v>28042</v>
      </c>
      <c r="C507" s="233">
        <v>355502</v>
      </c>
      <c r="D507" s="233">
        <v>1885</v>
      </c>
      <c r="E507" s="233">
        <v>4035</v>
      </c>
      <c r="F507" s="233">
        <v>57727</v>
      </c>
      <c r="G507" s="233">
        <v>7</v>
      </c>
      <c r="H507" s="233">
        <v>20</v>
      </c>
      <c r="I507" s="233">
        <v>1645</v>
      </c>
      <c r="J507" s="233">
        <v>1878</v>
      </c>
      <c r="K507" s="233">
        <v>4015</v>
      </c>
      <c r="L507" s="233">
        <v>56082</v>
      </c>
      <c r="M507" s="233">
        <v>0</v>
      </c>
      <c r="N507" s="233">
        <v>0</v>
      </c>
      <c r="O507" s="233">
        <v>0</v>
      </c>
      <c r="P507" s="418"/>
      <c r="Q507" s="418"/>
    </row>
    <row r="508" spans="1:17" s="309" customFormat="1" ht="21" customHeight="1" x14ac:dyDescent="0.15">
      <c r="A508" s="160" t="s">
        <v>30</v>
      </c>
      <c r="B508" s="101">
        <v>26348</v>
      </c>
      <c r="C508" s="99">
        <v>364789</v>
      </c>
      <c r="D508" s="99">
        <v>1357</v>
      </c>
      <c r="E508" s="99">
        <v>2806</v>
      </c>
      <c r="F508" s="99">
        <v>48355</v>
      </c>
      <c r="G508" s="99">
        <v>4</v>
      </c>
      <c r="H508" s="99">
        <v>10</v>
      </c>
      <c r="I508" s="99">
        <v>1000</v>
      </c>
      <c r="J508" s="99">
        <v>1353</v>
      </c>
      <c r="K508" s="99">
        <v>2796</v>
      </c>
      <c r="L508" s="99">
        <v>47355</v>
      </c>
      <c r="M508" s="233">
        <v>0</v>
      </c>
      <c r="N508" s="233">
        <v>0</v>
      </c>
      <c r="O508" s="233">
        <v>0</v>
      </c>
      <c r="P508" s="418"/>
      <c r="Q508" s="418"/>
    </row>
    <row r="509" spans="1:17" s="309" customFormat="1" ht="21" customHeight="1" x14ac:dyDescent="0.15">
      <c r="A509" s="160" t="s">
        <v>29</v>
      </c>
      <c r="B509" s="101">
        <v>25351</v>
      </c>
      <c r="C509" s="99">
        <v>327420</v>
      </c>
      <c r="D509" s="99">
        <v>1624</v>
      </c>
      <c r="E509" s="99">
        <v>3043</v>
      </c>
      <c r="F509" s="99">
        <v>56311</v>
      </c>
      <c r="G509" s="99">
        <v>12</v>
      </c>
      <c r="H509" s="99">
        <v>28</v>
      </c>
      <c r="I509" s="99">
        <v>3100</v>
      </c>
      <c r="J509" s="99">
        <v>1612</v>
      </c>
      <c r="K509" s="99">
        <v>3015</v>
      </c>
      <c r="L509" s="99">
        <v>53211</v>
      </c>
      <c r="M509" s="427">
        <v>0</v>
      </c>
      <c r="N509" s="427">
        <v>0</v>
      </c>
      <c r="O509" s="427">
        <v>0</v>
      </c>
      <c r="P509" s="418"/>
      <c r="Q509" s="418"/>
    </row>
    <row r="510" spans="1:17" s="309" customFormat="1" ht="21" customHeight="1" x14ac:dyDescent="0.15">
      <c r="A510" s="160" t="s">
        <v>48</v>
      </c>
      <c r="B510" s="426">
        <v>24594</v>
      </c>
      <c r="C510" s="424">
        <v>306542</v>
      </c>
      <c r="D510" s="425">
        <v>1425</v>
      </c>
      <c r="E510" s="425">
        <v>2549</v>
      </c>
      <c r="F510" s="425">
        <v>43246</v>
      </c>
      <c r="G510" s="425">
        <v>5</v>
      </c>
      <c r="H510" s="425">
        <v>7</v>
      </c>
      <c r="I510" s="425">
        <v>1250</v>
      </c>
      <c r="J510" s="424">
        <v>1420</v>
      </c>
      <c r="K510" s="424">
        <v>2542</v>
      </c>
      <c r="L510" s="424">
        <v>41996</v>
      </c>
      <c r="M510" s="424">
        <v>0</v>
      </c>
      <c r="N510" s="424">
        <v>0</v>
      </c>
      <c r="O510" s="424">
        <v>0</v>
      </c>
      <c r="P510" s="418"/>
      <c r="Q510" s="418"/>
    </row>
    <row r="511" spans="1:17" s="144" customFormat="1" ht="21" customHeight="1" x14ac:dyDescent="0.15">
      <c r="A511" s="160" t="s">
        <v>27</v>
      </c>
      <c r="B511" s="423">
        <v>24981</v>
      </c>
      <c r="C511" s="422">
        <v>310725</v>
      </c>
      <c r="D511" s="382">
        <v>1544</v>
      </c>
      <c r="E511" s="382">
        <v>3125</v>
      </c>
      <c r="F511" s="382">
        <v>47685</v>
      </c>
      <c r="G511" s="382">
        <v>9</v>
      </c>
      <c r="H511" s="382">
        <v>20</v>
      </c>
      <c r="I511" s="382">
        <v>2250</v>
      </c>
      <c r="J511" s="422">
        <v>1535</v>
      </c>
      <c r="K511" s="422">
        <v>3105</v>
      </c>
      <c r="L511" s="422">
        <v>45435</v>
      </c>
      <c r="M511" s="422">
        <v>0</v>
      </c>
      <c r="N511" s="422">
        <v>0</v>
      </c>
      <c r="O511" s="422">
        <v>0</v>
      </c>
      <c r="P511" s="421"/>
      <c r="Q511" s="421"/>
    </row>
    <row r="512" spans="1:17" s="309" customFormat="1" ht="21" customHeight="1" x14ac:dyDescent="0.15">
      <c r="A512" s="155" t="s">
        <v>26</v>
      </c>
      <c r="B512" s="420">
        <v>26628</v>
      </c>
      <c r="C512" s="419">
        <v>329670</v>
      </c>
      <c r="D512" s="393">
        <v>1695</v>
      </c>
      <c r="E512" s="393">
        <v>3034</v>
      </c>
      <c r="F512" s="393">
        <v>47970</v>
      </c>
      <c r="G512" s="393">
        <v>105</v>
      </c>
      <c r="H512" s="393">
        <v>113</v>
      </c>
      <c r="I512" s="393">
        <v>1260</v>
      </c>
      <c r="J512" s="419">
        <v>1590</v>
      </c>
      <c r="K512" s="419">
        <v>2921</v>
      </c>
      <c r="L512" s="419">
        <v>46710</v>
      </c>
      <c r="M512" s="419">
        <v>0</v>
      </c>
      <c r="N512" s="419">
        <v>0</v>
      </c>
      <c r="O512" s="419">
        <v>0</v>
      </c>
      <c r="P512" s="418"/>
      <c r="Q512" s="418"/>
    </row>
    <row r="513" spans="1:16" s="414" customFormat="1" ht="20.25" customHeight="1" x14ac:dyDescent="0.15">
      <c r="A513" s="417" t="s">
        <v>367</v>
      </c>
      <c r="B513" s="415"/>
      <c r="C513" s="415"/>
      <c r="D513" s="415"/>
      <c r="E513" s="415"/>
      <c r="F513" s="415"/>
      <c r="G513" s="415"/>
      <c r="H513" s="416" t="s">
        <v>17</v>
      </c>
      <c r="I513" s="415"/>
      <c r="J513" s="416"/>
      <c r="K513" s="416"/>
      <c r="L513" s="415"/>
    </row>
    <row r="514" spans="1:16" s="144" customFormat="1" x14ac:dyDescent="0.15"/>
    <row r="515" spans="1:16" s="144" customFormat="1" x14ac:dyDescent="0.15"/>
    <row r="516" spans="1:16" ht="20.25" customHeight="1" x14ac:dyDescent="0.15">
      <c r="A516" s="373" t="s">
        <v>366</v>
      </c>
      <c r="B516" s="373"/>
      <c r="C516" s="373"/>
      <c r="D516" s="373"/>
      <c r="E516" s="373"/>
      <c r="F516" s="373"/>
    </row>
    <row r="517" spans="1:16" ht="3.75" customHeight="1" x14ac:dyDescent="0.15">
      <c r="A517" s="5"/>
      <c r="B517" s="5"/>
      <c r="C517" s="5"/>
      <c r="D517" s="5"/>
      <c r="E517" s="5"/>
      <c r="F517" s="5"/>
    </row>
    <row r="518" spans="1:16" ht="21" customHeight="1" x14ac:dyDescent="0.15">
      <c r="A518" s="82" t="s">
        <v>294</v>
      </c>
      <c r="B518" s="82"/>
      <c r="C518" s="5"/>
      <c r="D518" s="5"/>
      <c r="E518" s="5"/>
      <c r="F518" s="5"/>
    </row>
    <row r="519" spans="1:16" s="103" customFormat="1" ht="21" customHeight="1" x14ac:dyDescent="0.15">
      <c r="A519" s="113" t="s">
        <v>61</v>
      </c>
      <c r="B519" s="413" t="s">
        <v>76</v>
      </c>
      <c r="C519" s="265" t="s">
        <v>365</v>
      </c>
      <c r="D519" s="389"/>
      <c r="E519" s="389"/>
      <c r="F519" s="390"/>
      <c r="G519" s="35" t="s">
        <v>364</v>
      </c>
      <c r="H519" s="53" t="s">
        <v>363</v>
      </c>
    </row>
    <row r="520" spans="1:16" s="103" customFormat="1" ht="21" customHeight="1" x14ac:dyDescent="0.15">
      <c r="A520" s="115"/>
      <c r="B520" s="80" t="s">
        <v>252</v>
      </c>
      <c r="C520" s="80" t="s">
        <v>252</v>
      </c>
      <c r="D520" s="79" t="s">
        <v>352</v>
      </c>
      <c r="E520" s="38"/>
      <c r="F520" s="40"/>
      <c r="G520" s="80" t="s">
        <v>252</v>
      </c>
      <c r="H520" s="39" t="s">
        <v>252</v>
      </c>
    </row>
    <row r="521" spans="1:16" s="103" customFormat="1" ht="21" customHeight="1" x14ac:dyDescent="0.15">
      <c r="A521" s="313"/>
      <c r="B521" s="80"/>
      <c r="C521" s="80"/>
      <c r="D521" s="76"/>
      <c r="E521" s="35" t="s">
        <v>43</v>
      </c>
      <c r="F521" s="35" t="s">
        <v>42</v>
      </c>
      <c r="G521" s="80"/>
      <c r="H521" s="39"/>
    </row>
    <row r="522" spans="1:16" ht="24.75" customHeight="1" x14ac:dyDescent="0.15">
      <c r="A522" s="12" t="s">
        <v>31</v>
      </c>
      <c r="B522" s="11">
        <v>269</v>
      </c>
      <c r="C522" s="10">
        <v>4</v>
      </c>
      <c r="D522" s="10"/>
      <c r="E522" s="10"/>
      <c r="F522" s="10"/>
      <c r="G522" s="10">
        <v>258</v>
      </c>
      <c r="H522" s="10">
        <v>7</v>
      </c>
      <c r="I522" s="3"/>
      <c r="J522" s="3"/>
      <c r="K522" s="5"/>
      <c r="L522" s="5"/>
      <c r="M522" s="5"/>
      <c r="N522" s="5"/>
      <c r="O522" s="5"/>
      <c r="P522" s="5"/>
    </row>
    <row r="523" spans="1:16" ht="24.75" customHeight="1" x14ac:dyDescent="0.15">
      <c r="A523" s="12" t="s">
        <v>82</v>
      </c>
      <c r="B523" s="11">
        <v>271</v>
      </c>
      <c r="C523" s="10">
        <v>4</v>
      </c>
      <c r="D523" s="10">
        <v>28</v>
      </c>
      <c r="E523" s="10">
        <v>4</v>
      </c>
      <c r="F523" s="10">
        <v>24</v>
      </c>
      <c r="G523" s="10">
        <v>260</v>
      </c>
      <c r="H523" s="10">
        <v>7</v>
      </c>
      <c r="I523" s="3"/>
      <c r="J523" s="3"/>
      <c r="K523" s="5"/>
      <c r="L523" s="5"/>
      <c r="M523" s="5"/>
      <c r="N523" s="5"/>
      <c r="O523" s="5"/>
      <c r="P523" s="5"/>
    </row>
    <row r="524" spans="1:16" ht="24.75" customHeight="1" x14ac:dyDescent="0.15">
      <c r="A524" s="12" t="s">
        <v>29</v>
      </c>
      <c r="B524" s="11">
        <v>272</v>
      </c>
      <c r="C524" s="10">
        <v>4</v>
      </c>
      <c r="D524" s="10">
        <v>27</v>
      </c>
      <c r="E524" s="10">
        <v>9</v>
      </c>
      <c r="F524" s="10">
        <v>18</v>
      </c>
      <c r="G524" s="10">
        <v>261</v>
      </c>
      <c r="H524" s="10">
        <v>7</v>
      </c>
      <c r="I524" s="3"/>
      <c r="J524" s="3"/>
      <c r="K524" s="5"/>
      <c r="L524" s="5"/>
      <c r="M524" s="5"/>
      <c r="N524" s="5"/>
      <c r="O524" s="5"/>
      <c r="P524" s="5"/>
    </row>
    <row r="525" spans="1:16" ht="24.75" customHeight="1" x14ac:dyDescent="0.15">
      <c r="A525" s="12" t="s">
        <v>28</v>
      </c>
      <c r="B525" s="11">
        <v>278</v>
      </c>
      <c r="C525" s="10">
        <v>4</v>
      </c>
      <c r="D525" s="10">
        <v>21</v>
      </c>
      <c r="E525" s="10">
        <v>3</v>
      </c>
      <c r="F525" s="10">
        <v>18</v>
      </c>
      <c r="G525" s="10">
        <v>266</v>
      </c>
      <c r="H525" s="10">
        <v>8</v>
      </c>
      <c r="I525" s="3"/>
      <c r="J525" s="3"/>
      <c r="K525" s="5"/>
      <c r="L525" s="5"/>
      <c r="M525" s="5"/>
      <c r="N525" s="5"/>
      <c r="O525" s="5"/>
      <c r="P525" s="5"/>
    </row>
    <row r="526" spans="1:16" ht="24.75" customHeight="1" x14ac:dyDescent="0.15">
      <c r="A526" s="12" t="s">
        <v>27</v>
      </c>
      <c r="B526" s="412">
        <v>282</v>
      </c>
      <c r="C526" s="410">
        <v>4</v>
      </c>
      <c r="D526" s="410">
        <v>34</v>
      </c>
      <c r="E526" s="411">
        <v>11</v>
      </c>
      <c r="F526" s="411">
        <v>23</v>
      </c>
      <c r="G526" s="410">
        <v>270</v>
      </c>
      <c r="H526" s="409">
        <v>8</v>
      </c>
      <c r="I526" s="3"/>
      <c r="J526" s="3"/>
      <c r="K526" s="5"/>
      <c r="L526" s="5"/>
      <c r="M526" s="5"/>
      <c r="N526" s="5"/>
      <c r="O526" s="5"/>
      <c r="P526" s="5"/>
    </row>
    <row r="527" spans="1:16" ht="24.75" customHeight="1" x14ac:dyDescent="0.15">
      <c r="A527" s="9" t="s">
        <v>26</v>
      </c>
      <c r="B527" s="408">
        <v>284</v>
      </c>
      <c r="C527" s="406">
        <v>4</v>
      </c>
      <c r="D527" s="406">
        <v>34</v>
      </c>
      <c r="E527" s="407">
        <v>12</v>
      </c>
      <c r="F527" s="407">
        <v>22</v>
      </c>
      <c r="G527" s="406">
        <v>272</v>
      </c>
      <c r="H527" s="405">
        <v>8</v>
      </c>
      <c r="I527" s="3"/>
      <c r="J527" s="3"/>
      <c r="K527" s="5"/>
      <c r="L527" s="5"/>
      <c r="M527" s="5"/>
      <c r="N527" s="5"/>
      <c r="O527" s="5"/>
      <c r="P527" s="5"/>
    </row>
    <row r="528" spans="1:16" s="94" customFormat="1" ht="11.25" customHeight="1" x14ac:dyDescent="0.15">
      <c r="A528" s="404"/>
      <c r="B528" s="137">
        <f>SUM(B529:B551)</f>
        <v>284</v>
      </c>
      <c r="C528" s="137">
        <f>SUM(C529:C551)</f>
        <v>4</v>
      </c>
      <c r="D528" s="137">
        <f>SUM(D529:D551)</f>
        <v>34</v>
      </c>
      <c r="E528" s="137">
        <f>SUM(E529:E551)</f>
        <v>12</v>
      </c>
      <c r="F528" s="137">
        <f>SUM(F529:F551)</f>
        <v>22</v>
      </c>
      <c r="G528" s="137">
        <f>SUM(G529:G551)</f>
        <v>272</v>
      </c>
      <c r="H528" s="137">
        <f>SUM(H529:H551)</f>
        <v>8</v>
      </c>
      <c r="I528" s="403"/>
      <c r="J528" s="403"/>
      <c r="K528" s="403"/>
      <c r="L528" s="403"/>
      <c r="M528" s="403"/>
    </row>
    <row r="529" spans="1:37" ht="18" customHeight="1" x14ac:dyDescent="0.15">
      <c r="A529" s="12" t="s">
        <v>25</v>
      </c>
      <c r="B529" s="11">
        <v>6</v>
      </c>
      <c r="C529" s="10"/>
      <c r="D529" s="10"/>
      <c r="E529" s="10"/>
      <c r="F529" s="10"/>
      <c r="G529" s="10">
        <v>6</v>
      </c>
      <c r="H529" s="10"/>
    </row>
    <row r="530" spans="1:37" ht="18" customHeight="1" x14ac:dyDescent="0.15">
      <c r="A530" s="12" t="s">
        <v>24</v>
      </c>
      <c r="B530" s="11">
        <v>13</v>
      </c>
      <c r="C530" s="10"/>
      <c r="D530" s="10"/>
      <c r="E530" s="10"/>
      <c r="F530" s="10"/>
      <c r="G530" s="10">
        <v>12</v>
      </c>
      <c r="H530" s="10">
        <v>1</v>
      </c>
    </row>
    <row r="531" spans="1:37" ht="18" customHeight="1" x14ac:dyDescent="0.15">
      <c r="A531" s="12" t="s">
        <v>23</v>
      </c>
      <c r="B531" s="11">
        <v>6</v>
      </c>
      <c r="C531" s="10"/>
      <c r="D531" s="10"/>
      <c r="E531" s="10"/>
      <c r="F531" s="10"/>
      <c r="G531" s="10">
        <v>6</v>
      </c>
      <c r="H531" s="10"/>
    </row>
    <row r="532" spans="1:37" ht="18" customHeight="1" x14ac:dyDescent="0.15">
      <c r="A532" s="12" t="s">
        <v>22</v>
      </c>
      <c r="B532" s="11">
        <v>14</v>
      </c>
      <c r="C532" s="10"/>
      <c r="D532" s="10"/>
      <c r="E532" s="10"/>
      <c r="F532" s="10"/>
      <c r="G532" s="10">
        <v>13</v>
      </c>
      <c r="H532" s="10">
        <v>1</v>
      </c>
    </row>
    <row r="533" spans="1:37" ht="18" customHeight="1" x14ac:dyDescent="0.15">
      <c r="A533" s="12" t="s">
        <v>21</v>
      </c>
      <c r="B533" s="11">
        <v>19</v>
      </c>
      <c r="C533" s="10">
        <v>1</v>
      </c>
      <c r="D533" s="10">
        <f>E533+F533</f>
        <v>8</v>
      </c>
      <c r="E533" s="10">
        <v>4</v>
      </c>
      <c r="F533" s="10">
        <v>4</v>
      </c>
      <c r="G533" s="10">
        <v>17</v>
      </c>
      <c r="H533" s="10">
        <v>1</v>
      </c>
    </row>
    <row r="534" spans="1:37" ht="18" customHeight="1" x14ac:dyDescent="0.15">
      <c r="A534" s="12" t="s">
        <v>20</v>
      </c>
      <c r="B534" s="402">
        <v>9</v>
      </c>
      <c r="C534" s="10"/>
      <c r="D534" s="10"/>
      <c r="E534" s="10"/>
      <c r="F534" s="10"/>
      <c r="G534" s="401">
        <v>8</v>
      </c>
      <c r="H534" s="10">
        <v>1</v>
      </c>
    </row>
    <row r="535" spans="1:37" ht="18" customHeight="1" x14ac:dyDescent="0.15">
      <c r="A535" s="12" t="s">
        <v>19</v>
      </c>
      <c r="B535" s="402">
        <v>6</v>
      </c>
      <c r="C535" s="10"/>
      <c r="D535" s="10"/>
      <c r="E535" s="10"/>
      <c r="F535" s="10"/>
      <c r="G535" s="401">
        <v>6</v>
      </c>
      <c r="H535" s="10"/>
    </row>
    <row r="536" spans="1:37" ht="18" customHeight="1" x14ac:dyDescent="0.15">
      <c r="A536" s="12" t="s">
        <v>18</v>
      </c>
      <c r="B536" s="402">
        <v>10</v>
      </c>
      <c r="C536" s="10"/>
      <c r="D536" s="10"/>
      <c r="E536" s="10"/>
      <c r="F536" s="10"/>
      <c r="G536" s="401">
        <v>10</v>
      </c>
      <c r="H536" s="10"/>
      <c r="AK536" s="1" t="s">
        <v>17</v>
      </c>
    </row>
    <row r="537" spans="1:37" ht="18" customHeight="1" x14ac:dyDescent="0.15">
      <c r="A537" s="12" t="s">
        <v>16</v>
      </c>
      <c r="B537" s="402">
        <v>3</v>
      </c>
      <c r="C537" s="10"/>
      <c r="D537" s="10"/>
      <c r="E537" s="10"/>
      <c r="F537" s="10"/>
      <c r="G537" s="401">
        <v>3</v>
      </c>
      <c r="H537" s="10"/>
    </row>
    <row r="538" spans="1:37" ht="18" customHeight="1" x14ac:dyDescent="0.15">
      <c r="A538" s="12" t="s">
        <v>15</v>
      </c>
      <c r="B538" s="402">
        <v>4</v>
      </c>
      <c r="C538" s="10"/>
      <c r="D538" s="10"/>
      <c r="E538" s="10"/>
      <c r="F538" s="10"/>
      <c r="G538" s="401">
        <v>4</v>
      </c>
      <c r="H538" s="10"/>
    </row>
    <row r="539" spans="1:37" ht="18" customHeight="1" x14ac:dyDescent="0.15">
      <c r="A539" s="12" t="s">
        <v>14</v>
      </c>
      <c r="B539" s="402">
        <v>4</v>
      </c>
      <c r="C539" s="10"/>
      <c r="D539" s="10"/>
      <c r="E539" s="10"/>
      <c r="F539" s="10"/>
      <c r="G539" s="401">
        <v>4</v>
      </c>
      <c r="H539" s="10"/>
    </row>
    <row r="540" spans="1:37" ht="18" customHeight="1" x14ac:dyDescent="0.15">
      <c r="A540" s="12" t="s">
        <v>13</v>
      </c>
      <c r="B540" s="402">
        <v>25</v>
      </c>
      <c r="C540" s="10">
        <v>1</v>
      </c>
      <c r="D540" s="10">
        <f>E540+F540</f>
        <v>9</v>
      </c>
      <c r="E540" s="10">
        <v>3</v>
      </c>
      <c r="F540" s="10">
        <v>6</v>
      </c>
      <c r="G540" s="401">
        <v>23</v>
      </c>
      <c r="H540" s="10">
        <v>1</v>
      </c>
    </row>
    <row r="541" spans="1:37" ht="18" customHeight="1" x14ac:dyDescent="0.15">
      <c r="A541" s="12" t="s">
        <v>12</v>
      </c>
      <c r="B541" s="402">
        <v>9</v>
      </c>
      <c r="C541" s="10"/>
      <c r="D541" s="10"/>
      <c r="E541" s="10"/>
      <c r="F541" s="10"/>
      <c r="G541" s="401">
        <v>9</v>
      </c>
      <c r="H541" s="10"/>
    </row>
    <row r="542" spans="1:37" ht="18" customHeight="1" x14ac:dyDescent="0.15">
      <c r="A542" s="12" t="s">
        <v>11</v>
      </c>
      <c r="B542" s="402">
        <v>4</v>
      </c>
      <c r="C542" s="10"/>
      <c r="D542" s="10"/>
      <c r="E542" s="10"/>
      <c r="F542" s="10"/>
      <c r="G542" s="401">
        <v>4</v>
      </c>
      <c r="H542" s="10"/>
    </row>
    <row r="543" spans="1:37" ht="18" customHeight="1" x14ac:dyDescent="0.15">
      <c r="A543" s="12" t="s">
        <v>10</v>
      </c>
      <c r="B543" s="402">
        <v>19</v>
      </c>
      <c r="C543" s="10"/>
      <c r="D543" s="10"/>
      <c r="E543" s="10"/>
      <c r="F543" s="10"/>
      <c r="G543" s="401">
        <v>19</v>
      </c>
      <c r="H543" s="10"/>
    </row>
    <row r="544" spans="1:37" ht="18" customHeight="1" x14ac:dyDescent="0.15">
      <c r="A544" s="12" t="s">
        <v>9</v>
      </c>
      <c r="B544" s="402">
        <v>17</v>
      </c>
      <c r="C544" s="10"/>
      <c r="D544" s="10"/>
      <c r="E544" s="10"/>
      <c r="F544" s="10"/>
      <c r="G544" s="401">
        <v>17</v>
      </c>
      <c r="H544" s="10"/>
    </row>
    <row r="545" spans="1:33" ht="18" customHeight="1" x14ac:dyDescent="0.15">
      <c r="A545" s="12" t="s">
        <v>8</v>
      </c>
      <c r="B545" s="402">
        <v>17</v>
      </c>
      <c r="C545" s="10"/>
      <c r="D545" s="10"/>
      <c r="E545" s="10"/>
      <c r="F545" s="10"/>
      <c r="G545" s="401">
        <v>17</v>
      </c>
      <c r="H545" s="10"/>
    </row>
    <row r="546" spans="1:33" ht="18" customHeight="1" x14ac:dyDescent="0.15">
      <c r="A546" s="12" t="s">
        <v>7</v>
      </c>
      <c r="B546" s="402">
        <v>15</v>
      </c>
      <c r="C546" s="10"/>
      <c r="D546" s="10"/>
      <c r="E546" s="10"/>
      <c r="F546" s="10"/>
      <c r="G546" s="401">
        <v>15</v>
      </c>
      <c r="H546" s="10"/>
    </row>
    <row r="547" spans="1:33" ht="18" customHeight="1" x14ac:dyDescent="0.15">
      <c r="A547" s="12" t="s">
        <v>6</v>
      </c>
      <c r="B547" s="402">
        <v>23</v>
      </c>
      <c r="C547" s="10">
        <v>1</v>
      </c>
      <c r="D547" s="10">
        <f>E547+F547</f>
        <v>8</v>
      </c>
      <c r="E547" s="10">
        <v>2</v>
      </c>
      <c r="F547" s="10">
        <v>6</v>
      </c>
      <c r="G547" s="401">
        <v>21</v>
      </c>
      <c r="H547" s="10">
        <v>1</v>
      </c>
    </row>
    <row r="548" spans="1:33" ht="18" customHeight="1" x14ac:dyDescent="0.15">
      <c r="A548" s="12" t="s">
        <v>5</v>
      </c>
      <c r="B548" s="402">
        <v>11</v>
      </c>
      <c r="C548" s="10">
        <v>1</v>
      </c>
      <c r="D548" s="10">
        <f>E548+F548</f>
        <v>9</v>
      </c>
      <c r="E548" s="10">
        <v>3</v>
      </c>
      <c r="F548" s="10">
        <v>6</v>
      </c>
      <c r="G548" s="401">
        <v>8</v>
      </c>
      <c r="H548" s="10">
        <v>2</v>
      </c>
    </row>
    <row r="549" spans="1:33" ht="18" customHeight="1" x14ac:dyDescent="0.15">
      <c r="A549" s="12" t="s">
        <v>4</v>
      </c>
      <c r="B549" s="402">
        <v>22</v>
      </c>
      <c r="C549" s="10"/>
      <c r="D549" s="10"/>
      <c r="E549" s="10"/>
      <c r="F549" s="10"/>
      <c r="G549" s="401">
        <v>22</v>
      </c>
      <c r="H549" s="10"/>
    </row>
    <row r="550" spans="1:33" ht="18" customHeight="1" x14ac:dyDescent="0.15">
      <c r="A550" s="12" t="s">
        <v>3</v>
      </c>
      <c r="B550" s="402">
        <v>12</v>
      </c>
      <c r="C550" s="10"/>
      <c r="D550" s="10"/>
      <c r="E550" s="10"/>
      <c r="F550" s="10"/>
      <c r="G550" s="401">
        <v>12</v>
      </c>
      <c r="H550" s="10"/>
    </row>
    <row r="551" spans="1:33" s="6" customFormat="1" ht="18" customHeight="1" x14ac:dyDescent="0.15">
      <c r="A551" s="9" t="s">
        <v>2</v>
      </c>
      <c r="B551" s="400">
        <v>16</v>
      </c>
      <c r="C551" s="7"/>
      <c r="D551" s="399"/>
      <c r="E551" s="399"/>
      <c r="F551" s="399"/>
      <c r="G551" s="398">
        <v>16</v>
      </c>
      <c r="H551" s="7"/>
    </row>
    <row r="552" spans="1:33" ht="17.25" customHeight="1" x14ac:dyDescent="0.15">
      <c r="A552" s="82" t="s">
        <v>348</v>
      </c>
      <c r="B552" s="5"/>
      <c r="C552" s="5"/>
      <c r="D552" s="5"/>
      <c r="E552" s="5"/>
      <c r="F552" s="5"/>
      <c r="G552" s="5"/>
      <c r="H552" s="5"/>
      <c r="I552" s="5"/>
      <c r="J552" s="5" t="s">
        <v>332</v>
      </c>
      <c r="K552" s="5"/>
      <c r="L552" s="5"/>
      <c r="M552" s="5"/>
      <c r="N552" s="5"/>
      <c r="O552" s="5"/>
      <c r="P552" s="5"/>
      <c r="Q552" s="5"/>
    </row>
    <row r="556" spans="1:33" ht="24" customHeight="1" x14ac:dyDescent="0.15">
      <c r="A556" s="83" t="s">
        <v>362</v>
      </c>
      <c r="B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</row>
    <row r="557" spans="1:33" ht="21.95" customHeight="1" x14ac:dyDescent="0.15">
      <c r="A557" s="82" t="s">
        <v>357</v>
      </c>
      <c r="B557" s="5"/>
      <c r="C557" s="5"/>
      <c r="D557" s="5"/>
      <c r="E557" s="5"/>
      <c r="F557" s="5"/>
      <c r="G557" s="5"/>
      <c r="H557" s="5"/>
      <c r="I557" s="5"/>
      <c r="J557" s="5"/>
      <c r="K557" s="82" t="s">
        <v>17</v>
      </c>
      <c r="L557" s="5"/>
      <c r="M557" s="5"/>
      <c r="N557" s="5"/>
      <c r="O557" s="5"/>
      <c r="P557" s="82" t="s">
        <v>17</v>
      </c>
      <c r="Q557" s="5"/>
    </row>
    <row r="558" spans="1:33" ht="19.5" customHeight="1" x14ac:dyDescent="0.15">
      <c r="A558" s="164" t="s">
        <v>61</v>
      </c>
      <c r="B558" s="39" t="s">
        <v>356</v>
      </c>
      <c r="C558" s="38"/>
      <c r="D558" s="38"/>
      <c r="E558" s="38"/>
      <c r="F558" s="38"/>
      <c r="G558" s="38"/>
      <c r="H558" s="38"/>
      <c r="I558" s="40"/>
      <c r="J558" s="265" t="s">
        <v>361</v>
      </c>
      <c r="K558" s="389"/>
      <c r="L558" s="389"/>
      <c r="M558" s="389"/>
      <c r="N558" s="389"/>
      <c r="O558" s="389"/>
      <c r="P558" s="389"/>
      <c r="Q558" s="390"/>
      <c r="R558" s="265" t="s">
        <v>360</v>
      </c>
      <c r="S558" s="389"/>
      <c r="T558" s="389"/>
      <c r="U558" s="389"/>
      <c r="V558" s="389"/>
      <c r="W558" s="389"/>
      <c r="X558" s="389"/>
      <c r="Y558" s="390"/>
      <c r="Z558" s="265" t="s">
        <v>359</v>
      </c>
      <c r="AA558" s="389"/>
      <c r="AB558" s="389"/>
      <c r="AC558" s="389"/>
      <c r="AD558" s="389"/>
      <c r="AE558" s="389"/>
      <c r="AF558" s="389"/>
      <c r="AG558" s="389"/>
    </row>
    <row r="559" spans="1:33" s="103" customFormat="1" ht="19.5" customHeight="1" x14ac:dyDescent="0.15">
      <c r="A559" s="189"/>
      <c r="B559" s="142" t="s">
        <v>252</v>
      </c>
      <c r="C559" s="39" t="s">
        <v>353</v>
      </c>
      <c r="D559" s="38"/>
      <c r="E559" s="38"/>
      <c r="F559" s="40"/>
      <c r="G559" s="43" t="s">
        <v>352</v>
      </c>
      <c r="H559" s="388"/>
      <c r="I559" s="164"/>
      <c r="J559" s="142" t="s">
        <v>252</v>
      </c>
      <c r="K559" s="39" t="s">
        <v>353</v>
      </c>
      <c r="L559" s="38"/>
      <c r="M559" s="38"/>
      <c r="N559" s="40"/>
      <c r="O559" s="43" t="s">
        <v>352</v>
      </c>
      <c r="P559" s="388"/>
      <c r="Q559" s="164"/>
      <c r="R559" s="142" t="s">
        <v>252</v>
      </c>
      <c r="S559" s="39" t="s">
        <v>353</v>
      </c>
      <c r="T559" s="38"/>
      <c r="U559" s="38"/>
      <c r="V559" s="40"/>
      <c r="W559" s="43" t="s">
        <v>352</v>
      </c>
      <c r="X559" s="388"/>
      <c r="Y559" s="164"/>
      <c r="Z559" s="142" t="s">
        <v>252</v>
      </c>
      <c r="AA559" s="39" t="s">
        <v>353</v>
      </c>
      <c r="AB559" s="38"/>
      <c r="AC559" s="38"/>
      <c r="AD559" s="40"/>
      <c r="AE559" s="43" t="s">
        <v>352</v>
      </c>
      <c r="AF559" s="388"/>
      <c r="AG559" s="388"/>
    </row>
    <row r="560" spans="1:33" s="103" customFormat="1" ht="19.5" customHeight="1" x14ac:dyDescent="0.15">
      <c r="A560" s="189"/>
      <c r="B560" s="142"/>
      <c r="C560" s="81" t="s">
        <v>351</v>
      </c>
      <c r="D560" s="315" t="s">
        <v>350</v>
      </c>
      <c r="E560" s="38"/>
      <c r="F560" s="40"/>
      <c r="G560" s="387"/>
      <c r="H560" s="113" t="s">
        <v>43</v>
      </c>
      <c r="I560" s="113" t="s">
        <v>42</v>
      </c>
      <c r="J560" s="142"/>
      <c r="K560" s="81" t="s">
        <v>351</v>
      </c>
      <c r="L560" s="315" t="s">
        <v>350</v>
      </c>
      <c r="M560" s="38"/>
      <c r="N560" s="40"/>
      <c r="O560" s="387"/>
      <c r="P560" s="113" t="s">
        <v>43</v>
      </c>
      <c r="Q560" s="113" t="s">
        <v>42</v>
      </c>
      <c r="R560" s="142"/>
      <c r="S560" s="81" t="s">
        <v>351</v>
      </c>
      <c r="T560" s="315" t="s">
        <v>350</v>
      </c>
      <c r="U560" s="38"/>
      <c r="V560" s="40"/>
      <c r="W560" s="387"/>
      <c r="X560" s="113" t="s">
        <v>43</v>
      </c>
      <c r="Y560" s="113" t="s">
        <v>42</v>
      </c>
      <c r="Z560" s="142"/>
      <c r="AA560" s="81" t="s">
        <v>351</v>
      </c>
      <c r="AB560" s="315" t="s">
        <v>350</v>
      </c>
      <c r="AC560" s="38"/>
      <c r="AD560" s="40"/>
      <c r="AE560" s="387"/>
      <c r="AF560" s="113" t="s">
        <v>43</v>
      </c>
      <c r="AG560" s="43" t="s">
        <v>42</v>
      </c>
    </row>
    <row r="561" spans="1:38" ht="25.5" customHeight="1" x14ac:dyDescent="0.15">
      <c r="A561" s="330"/>
      <c r="B561" s="80"/>
      <c r="C561" s="106"/>
      <c r="D561" s="76"/>
      <c r="E561" s="35" t="s">
        <v>43</v>
      </c>
      <c r="F561" s="35" t="s">
        <v>42</v>
      </c>
      <c r="G561" s="386"/>
      <c r="H561" s="313"/>
      <c r="I561" s="313"/>
      <c r="J561" s="80"/>
      <c r="K561" s="106"/>
      <c r="L561" s="76"/>
      <c r="M561" s="35" t="s">
        <v>43</v>
      </c>
      <c r="N561" s="35" t="s">
        <v>42</v>
      </c>
      <c r="O561" s="386"/>
      <c r="P561" s="313"/>
      <c r="Q561" s="313"/>
      <c r="R561" s="80"/>
      <c r="S561" s="106"/>
      <c r="T561" s="76"/>
      <c r="U561" s="35" t="s">
        <v>43</v>
      </c>
      <c r="V561" s="35" t="s">
        <v>42</v>
      </c>
      <c r="W561" s="386"/>
      <c r="X561" s="313"/>
      <c r="Y561" s="313"/>
      <c r="Z561" s="80"/>
      <c r="AA561" s="106"/>
      <c r="AB561" s="76"/>
      <c r="AC561" s="35" t="s">
        <v>43</v>
      </c>
      <c r="AD561" s="35" t="s">
        <v>42</v>
      </c>
      <c r="AE561" s="386"/>
      <c r="AF561" s="313"/>
      <c r="AG561" s="385"/>
      <c r="AH561" s="395"/>
      <c r="AI561" s="395"/>
      <c r="AJ561" s="395"/>
      <c r="AK561" s="395"/>
      <c r="AL561" s="395"/>
    </row>
    <row r="562" spans="1:38" s="6" customFormat="1" ht="25.5" customHeight="1" x14ac:dyDescent="0.15">
      <c r="A562" s="12" t="s">
        <v>31</v>
      </c>
      <c r="B562" s="397">
        <v>1</v>
      </c>
      <c r="C562" s="396">
        <v>50</v>
      </c>
      <c r="D562" s="396">
        <v>48</v>
      </c>
      <c r="E562" s="92">
        <v>0</v>
      </c>
      <c r="F562" s="92">
        <v>0</v>
      </c>
      <c r="G562" s="396">
        <v>11</v>
      </c>
      <c r="H562" s="92">
        <v>0</v>
      </c>
      <c r="I562" s="92">
        <v>0</v>
      </c>
      <c r="J562" s="396">
        <v>1</v>
      </c>
      <c r="K562" s="396">
        <v>50</v>
      </c>
      <c r="L562" s="396">
        <v>48</v>
      </c>
      <c r="M562" s="92">
        <v>0</v>
      </c>
      <c r="N562" s="92">
        <v>0</v>
      </c>
      <c r="O562" s="396">
        <v>11</v>
      </c>
      <c r="P562" s="92">
        <v>0</v>
      </c>
      <c r="Q562" s="92">
        <v>0</v>
      </c>
      <c r="R562" s="92">
        <v>0</v>
      </c>
      <c r="S562" s="92">
        <v>0</v>
      </c>
      <c r="T562" s="92">
        <v>0</v>
      </c>
      <c r="U562" s="92">
        <v>0</v>
      </c>
      <c r="V562" s="92">
        <v>0</v>
      </c>
      <c r="W562" s="92">
        <v>0</v>
      </c>
      <c r="X562" s="92">
        <v>0</v>
      </c>
      <c r="Y562" s="92">
        <v>0</v>
      </c>
      <c r="Z562" s="92">
        <v>0</v>
      </c>
      <c r="AA562" s="92">
        <v>0</v>
      </c>
      <c r="AB562" s="92">
        <v>0</v>
      </c>
      <c r="AC562" s="92">
        <v>0</v>
      </c>
      <c r="AD562" s="92">
        <v>0</v>
      </c>
      <c r="AE562" s="92">
        <v>0</v>
      </c>
      <c r="AF562" s="92">
        <v>0</v>
      </c>
      <c r="AG562" s="92">
        <v>0</v>
      </c>
      <c r="AH562" s="62"/>
      <c r="AI562" s="391"/>
      <c r="AJ562" s="391"/>
      <c r="AK562" s="391"/>
      <c r="AL562" s="391"/>
    </row>
    <row r="563" spans="1:38" s="6" customFormat="1" ht="25.5" customHeight="1" x14ac:dyDescent="0.15">
      <c r="A563" s="12" t="s">
        <v>336</v>
      </c>
      <c r="B563" s="397">
        <v>1</v>
      </c>
      <c r="C563" s="396">
        <v>50</v>
      </c>
      <c r="D563" s="396">
        <v>45</v>
      </c>
      <c r="E563" s="92">
        <v>0</v>
      </c>
      <c r="F563" s="92">
        <v>0</v>
      </c>
      <c r="G563" s="396">
        <v>11</v>
      </c>
      <c r="H563" s="92">
        <v>0</v>
      </c>
      <c r="I563" s="92">
        <v>0</v>
      </c>
      <c r="J563" s="396">
        <v>1</v>
      </c>
      <c r="K563" s="396">
        <v>50</v>
      </c>
      <c r="L563" s="396">
        <v>45</v>
      </c>
      <c r="M563" s="92">
        <v>0</v>
      </c>
      <c r="N563" s="92">
        <v>0</v>
      </c>
      <c r="O563" s="396">
        <v>11</v>
      </c>
      <c r="P563" s="92">
        <v>0</v>
      </c>
      <c r="Q563" s="92">
        <v>0</v>
      </c>
      <c r="R563" s="92">
        <v>0</v>
      </c>
      <c r="S563" s="92">
        <v>0</v>
      </c>
      <c r="T563" s="92">
        <v>0</v>
      </c>
      <c r="U563" s="92">
        <v>0</v>
      </c>
      <c r="V563" s="92">
        <v>0</v>
      </c>
      <c r="W563" s="92">
        <v>0</v>
      </c>
      <c r="X563" s="92">
        <v>0</v>
      </c>
      <c r="Y563" s="92">
        <v>0</v>
      </c>
      <c r="Z563" s="92">
        <v>0</v>
      </c>
      <c r="AA563" s="92">
        <v>0</v>
      </c>
      <c r="AB563" s="92">
        <v>0</v>
      </c>
      <c r="AC563" s="92">
        <v>0</v>
      </c>
      <c r="AD563" s="92">
        <v>0</v>
      </c>
      <c r="AE563" s="92">
        <v>0</v>
      </c>
      <c r="AF563" s="92">
        <v>0</v>
      </c>
      <c r="AG563" s="92">
        <v>0</v>
      </c>
      <c r="AH563" s="62"/>
      <c r="AI563" s="391"/>
      <c r="AJ563" s="391"/>
      <c r="AK563" s="391"/>
      <c r="AL563" s="391"/>
    </row>
    <row r="564" spans="1:38" s="6" customFormat="1" ht="25.5" customHeight="1" x14ac:dyDescent="0.15">
      <c r="A564" s="12" t="s">
        <v>29</v>
      </c>
      <c r="B564" s="11">
        <v>1</v>
      </c>
      <c r="C564" s="396">
        <v>94</v>
      </c>
      <c r="D564" s="396">
        <v>46</v>
      </c>
      <c r="E564" s="92">
        <v>7</v>
      </c>
      <c r="F564" s="92">
        <v>39</v>
      </c>
      <c r="G564" s="396">
        <v>11</v>
      </c>
      <c r="H564" s="92">
        <v>1</v>
      </c>
      <c r="I564" s="92">
        <v>10</v>
      </c>
      <c r="J564" s="396">
        <v>1</v>
      </c>
      <c r="K564" s="396">
        <v>94</v>
      </c>
      <c r="L564" s="396">
        <v>46</v>
      </c>
      <c r="M564" s="92">
        <v>7</v>
      </c>
      <c r="N564" s="92">
        <v>39</v>
      </c>
      <c r="O564" s="396">
        <v>11</v>
      </c>
      <c r="P564" s="92">
        <v>1</v>
      </c>
      <c r="Q564" s="92">
        <v>10</v>
      </c>
      <c r="R564" s="92">
        <v>0</v>
      </c>
      <c r="S564" s="92">
        <v>0</v>
      </c>
      <c r="T564" s="92">
        <v>0</v>
      </c>
      <c r="U564" s="92">
        <v>0</v>
      </c>
      <c r="V564" s="92">
        <v>0</v>
      </c>
      <c r="W564" s="92">
        <v>0</v>
      </c>
      <c r="X564" s="92">
        <v>0</v>
      </c>
      <c r="Y564" s="92">
        <v>0</v>
      </c>
      <c r="Z564" s="92">
        <v>0</v>
      </c>
      <c r="AA564" s="92">
        <v>0</v>
      </c>
      <c r="AB564" s="92">
        <v>0</v>
      </c>
      <c r="AC564" s="92">
        <v>0</v>
      </c>
      <c r="AD564" s="92">
        <v>0</v>
      </c>
      <c r="AE564" s="92">
        <v>0</v>
      </c>
      <c r="AF564" s="92">
        <v>0</v>
      </c>
      <c r="AG564" s="92">
        <v>0</v>
      </c>
      <c r="AH564" s="62"/>
    </row>
    <row r="565" spans="1:38" s="6" customFormat="1" ht="25.5" customHeight="1" x14ac:dyDescent="0.15">
      <c r="A565" s="12" t="s">
        <v>335</v>
      </c>
      <c r="B565" s="11">
        <v>1</v>
      </c>
      <c r="C565" s="10">
        <v>94</v>
      </c>
      <c r="D565" s="10">
        <v>48</v>
      </c>
      <c r="E565" s="10">
        <v>10</v>
      </c>
      <c r="F565" s="10">
        <v>38</v>
      </c>
      <c r="G565" s="10">
        <v>11</v>
      </c>
      <c r="H565" s="10">
        <v>0</v>
      </c>
      <c r="I565" s="10">
        <v>11</v>
      </c>
      <c r="J565" s="10">
        <v>1</v>
      </c>
      <c r="K565" s="10">
        <v>94</v>
      </c>
      <c r="L565" s="10">
        <v>48</v>
      </c>
      <c r="M565" s="10">
        <v>10</v>
      </c>
      <c r="N565" s="10">
        <v>38</v>
      </c>
      <c r="O565" s="10">
        <v>11</v>
      </c>
      <c r="P565" s="10">
        <v>0</v>
      </c>
      <c r="Q565" s="10">
        <v>11</v>
      </c>
      <c r="R565" s="10">
        <v>0</v>
      </c>
      <c r="S565" s="10">
        <v>0</v>
      </c>
      <c r="T565" s="10">
        <v>0</v>
      </c>
      <c r="U565" s="10">
        <v>0</v>
      </c>
      <c r="V565" s="10">
        <v>0</v>
      </c>
      <c r="W565" s="10">
        <v>0</v>
      </c>
      <c r="X565" s="10">
        <v>0</v>
      </c>
      <c r="Y565" s="10">
        <v>0</v>
      </c>
      <c r="Z565" s="10">
        <v>0</v>
      </c>
      <c r="AA565" s="10">
        <v>0</v>
      </c>
      <c r="AB565" s="10">
        <v>0</v>
      </c>
      <c r="AC565" s="10">
        <v>0</v>
      </c>
      <c r="AD565" s="10">
        <v>0</v>
      </c>
      <c r="AE565" s="10">
        <v>0</v>
      </c>
      <c r="AF565" s="10">
        <v>0</v>
      </c>
      <c r="AG565" s="10">
        <v>0</v>
      </c>
      <c r="AH565" s="62"/>
      <c r="AI565" s="391"/>
      <c r="AJ565" s="391"/>
      <c r="AK565" s="391"/>
      <c r="AL565" s="391"/>
    </row>
    <row r="566" spans="1:38" ht="25.5" customHeight="1" x14ac:dyDescent="0.15">
      <c r="A566" s="12" t="s">
        <v>319</v>
      </c>
      <c r="B566" s="384">
        <v>1</v>
      </c>
      <c r="C566" s="382">
        <v>94</v>
      </c>
      <c r="D566" s="382">
        <v>48</v>
      </c>
      <c r="E566" s="382">
        <v>8</v>
      </c>
      <c r="F566" s="382">
        <v>40</v>
      </c>
      <c r="G566" s="382">
        <v>12</v>
      </c>
      <c r="H566" s="382">
        <v>0</v>
      </c>
      <c r="I566" s="382">
        <v>12</v>
      </c>
      <c r="J566" s="382">
        <v>1</v>
      </c>
      <c r="K566" s="382">
        <v>94</v>
      </c>
      <c r="L566" s="382">
        <v>48</v>
      </c>
      <c r="M566" s="382">
        <v>8</v>
      </c>
      <c r="N566" s="382">
        <v>40</v>
      </c>
      <c r="O566" s="382">
        <v>12</v>
      </c>
      <c r="P566" s="382">
        <v>0</v>
      </c>
      <c r="Q566" s="382">
        <v>12</v>
      </c>
      <c r="R566" s="383">
        <v>0</v>
      </c>
      <c r="S566" s="383">
        <v>0</v>
      </c>
      <c r="T566" s="382">
        <v>0</v>
      </c>
      <c r="U566" s="383">
        <v>0</v>
      </c>
      <c r="V566" s="383">
        <v>0</v>
      </c>
      <c r="W566" s="382">
        <v>0</v>
      </c>
      <c r="X566" s="383">
        <v>0</v>
      </c>
      <c r="Y566" s="383">
        <v>0</v>
      </c>
      <c r="Z566" s="383">
        <v>0</v>
      </c>
      <c r="AA566" s="383">
        <v>0</v>
      </c>
      <c r="AB566" s="382">
        <v>0</v>
      </c>
      <c r="AC566" s="383">
        <v>0</v>
      </c>
      <c r="AD566" s="383">
        <v>0</v>
      </c>
      <c r="AE566" s="382">
        <v>0</v>
      </c>
      <c r="AF566" s="383">
        <v>0</v>
      </c>
      <c r="AG566" s="383">
        <v>0</v>
      </c>
      <c r="AH566" s="3"/>
      <c r="AI566" s="395"/>
      <c r="AJ566" s="395"/>
      <c r="AK566" s="395"/>
      <c r="AL566" s="395"/>
    </row>
    <row r="567" spans="1:38" s="6" customFormat="1" ht="25.5" customHeight="1" x14ac:dyDescent="0.15">
      <c r="A567" s="9" t="s">
        <v>318</v>
      </c>
      <c r="B567" s="394">
        <v>1</v>
      </c>
      <c r="C567" s="393">
        <v>94</v>
      </c>
      <c r="D567" s="393">
        <v>44</v>
      </c>
      <c r="E567" s="393">
        <v>7</v>
      </c>
      <c r="F567" s="393">
        <v>37</v>
      </c>
      <c r="G567" s="393">
        <v>12</v>
      </c>
      <c r="H567" s="393"/>
      <c r="I567" s="393">
        <v>12</v>
      </c>
      <c r="J567" s="393">
        <v>1</v>
      </c>
      <c r="K567" s="393">
        <v>94</v>
      </c>
      <c r="L567" s="393">
        <v>44</v>
      </c>
      <c r="M567" s="393">
        <v>7</v>
      </c>
      <c r="N567" s="393">
        <v>37</v>
      </c>
      <c r="O567" s="393">
        <v>12</v>
      </c>
      <c r="P567" s="393">
        <v>0</v>
      </c>
      <c r="Q567" s="393">
        <v>12</v>
      </c>
      <c r="R567" s="392">
        <v>0</v>
      </c>
      <c r="S567" s="392">
        <v>0</v>
      </c>
      <c r="T567" s="393">
        <v>0</v>
      </c>
      <c r="U567" s="392">
        <v>0</v>
      </c>
      <c r="V567" s="392">
        <v>0</v>
      </c>
      <c r="W567" s="393">
        <v>0</v>
      </c>
      <c r="X567" s="392">
        <v>0</v>
      </c>
      <c r="Y567" s="392">
        <v>0</v>
      </c>
      <c r="Z567" s="392">
        <v>0</v>
      </c>
      <c r="AA567" s="392">
        <v>0</v>
      </c>
      <c r="AB567" s="393">
        <v>0</v>
      </c>
      <c r="AC567" s="392">
        <v>0</v>
      </c>
      <c r="AD567" s="392">
        <v>0</v>
      </c>
      <c r="AE567" s="393">
        <v>0</v>
      </c>
      <c r="AF567" s="392">
        <v>0</v>
      </c>
      <c r="AG567" s="392">
        <v>0</v>
      </c>
      <c r="AH567" s="62"/>
      <c r="AI567" s="391"/>
      <c r="AJ567" s="391"/>
      <c r="AK567" s="391"/>
      <c r="AL567" s="391"/>
    </row>
    <row r="568" spans="1:38" ht="13.15" customHeight="1" x14ac:dyDescent="0.15">
      <c r="A568" s="58"/>
      <c r="B568" s="137">
        <f>SUM(B569:B591)</f>
        <v>1</v>
      </c>
      <c r="C568" s="137">
        <f>SUM(C569:C591)</f>
        <v>94</v>
      </c>
      <c r="D568" s="137">
        <f>SUM(D569:D591)</f>
        <v>44</v>
      </c>
      <c r="E568" s="137">
        <f>SUM(E569:E591)</f>
        <v>7</v>
      </c>
      <c r="F568" s="137">
        <f>SUM(F569:F591)</f>
        <v>37</v>
      </c>
      <c r="G568" s="137">
        <f>SUM(G569:G591)</f>
        <v>12</v>
      </c>
      <c r="H568" s="137">
        <f>SUM(H569:H591)</f>
        <v>0</v>
      </c>
      <c r="I568" s="137">
        <f>SUM(I569:I591)</f>
        <v>12</v>
      </c>
      <c r="J568" s="137">
        <f>SUM(J569:J591)</f>
        <v>1</v>
      </c>
      <c r="K568" s="137">
        <f>SUM(K569:K591)</f>
        <v>94</v>
      </c>
      <c r="L568" s="137">
        <f>SUM(L569:L591)</f>
        <v>44</v>
      </c>
      <c r="M568" s="137">
        <f>SUM(M569:M591)</f>
        <v>7</v>
      </c>
      <c r="N568" s="137">
        <f>SUM(N569:N591)</f>
        <v>37</v>
      </c>
      <c r="O568" s="137">
        <f>SUM(O569:O591)</f>
        <v>12</v>
      </c>
      <c r="P568" s="137">
        <f>SUM(P569:P591)</f>
        <v>0</v>
      </c>
      <c r="Q568" s="137">
        <f>SUM(Q569:Q591)</f>
        <v>12</v>
      </c>
      <c r="R568" s="137">
        <f>SUM(R569:R591)</f>
        <v>0</v>
      </c>
      <c r="S568" s="137">
        <f>SUM(S569:S591)</f>
        <v>0</v>
      </c>
      <c r="T568" s="137">
        <f>SUM(T569:T591)</f>
        <v>0</v>
      </c>
      <c r="U568" s="137">
        <f>SUM(U569:U591)</f>
        <v>0</v>
      </c>
      <c r="V568" s="137">
        <f>SUM(V569:V591)</f>
        <v>0</v>
      </c>
      <c r="W568" s="137">
        <f>SUM(W569:W591)</f>
        <v>0</v>
      </c>
      <c r="X568" s="137">
        <f>SUM(X569:X591)</f>
        <v>0</v>
      </c>
      <c r="Y568" s="137">
        <f>SUM(Y569:Y591)</f>
        <v>0</v>
      </c>
      <c r="Z568" s="137">
        <f>SUM(Z569:Z591)</f>
        <v>0</v>
      </c>
      <c r="AA568" s="137">
        <f>SUM(AA569:AA591)</f>
        <v>0</v>
      </c>
      <c r="AB568" s="137">
        <f>SUM(AB569:AB591)</f>
        <v>0</v>
      </c>
      <c r="AC568" s="137">
        <f>SUM(AC569:AC591)</f>
        <v>0</v>
      </c>
      <c r="AD568" s="137">
        <f>SUM(AD569:AD591)</f>
        <v>0</v>
      </c>
      <c r="AE568" s="137">
        <f>SUM(AE569:AE591)</f>
        <v>0</v>
      </c>
      <c r="AF568" s="137">
        <f>SUM(AF569:AF591)</f>
        <v>0</v>
      </c>
      <c r="AG568" s="137">
        <f>SUM(AG569:AG591)</f>
        <v>0</v>
      </c>
      <c r="AH568" s="3"/>
    </row>
    <row r="569" spans="1:38" ht="18" customHeight="1" x14ac:dyDescent="0.15">
      <c r="A569" s="12" t="s">
        <v>25</v>
      </c>
      <c r="B569" s="11">
        <v>0</v>
      </c>
      <c r="C569" s="10">
        <v>0</v>
      </c>
      <c r="D569" s="10">
        <v>0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v>0</v>
      </c>
      <c r="L569" s="10">
        <v>0</v>
      </c>
      <c r="M569" s="10">
        <v>0</v>
      </c>
      <c r="N569" s="10">
        <v>0</v>
      </c>
      <c r="O569" s="10">
        <v>0</v>
      </c>
      <c r="P569" s="10">
        <v>0</v>
      </c>
      <c r="Q569" s="10">
        <v>0</v>
      </c>
      <c r="R569" s="10">
        <v>0</v>
      </c>
      <c r="S569" s="10">
        <v>0</v>
      </c>
      <c r="T569" s="10">
        <v>0</v>
      </c>
      <c r="U569" s="10">
        <v>0</v>
      </c>
      <c r="V569" s="10">
        <v>0</v>
      </c>
      <c r="W569" s="10">
        <v>0</v>
      </c>
      <c r="X569" s="10">
        <v>0</v>
      </c>
      <c r="Y569" s="10">
        <v>0</v>
      </c>
      <c r="Z569" s="10">
        <v>0</v>
      </c>
      <c r="AA569" s="10">
        <v>0</v>
      </c>
      <c r="AB569" s="10">
        <v>0</v>
      </c>
      <c r="AC569" s="10">
        <v>0</v>
      </c>
      <c r="AD569" s="10">
        <v>0</v>
      </c>
      <c r="AE569" s="10">
        <v>0</v>
      </c>
      <c r="AF569" s="10">
        <v>0</v>
      </c>
      <c r="AG569" s="10">
        <v>0</v>
      </c>
      <c r="AH569" s="3"/>
    </row>
    <row r="570" spans="1:38" ht="18" customHeight="1" x14ac:dyDescent="0.15">
      <c r="A570" s="12" t="s">
        <v>24</v>
      </c>
      <c r="B570" s="11">
        <v>0</v>
      </c>
      <c r="C570" s="10">
        <v>0</v>
      </c>
      <c r="D570" s="10">
        <v>0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v>0</v>
      </c>
      <c r="L570" s="10">
        <v>0</v>
      </c>
      <c r="M570" s="10">
        <v>0</v>
      </c>
      <c r="N570" s="10">
        <v>0</v>
      </c>
      <c r="O570" s="10">
        <v>0</v>
      </c>
      <c r="P570" s="10">
        <v>0</v>
      </c>
      <c r="Q570" s="10">
        <v>0</v>
      </c>
      <c r="R570" s="10">
        <v>0</v>
      </c>
      <c r="S570" s="10">
        <v>0</v>
      </c>
      <c r="T570" s="10">
        <v>0</v>
      </c>
      <c r="U570" s="10">
        <v>0</v>
      </c>
      <c r="V570" s="10">
        <v>0</v>
      </c>
      <c r="W570" s="10">
        <v>0</v>
      </c>
      <c r="X570" s="10">
        <v>0</v>
      </c>
      <c r="Y570" s="10">
        <v>0</v>
      </c>
      <c r="Z570" s="10">
        <v>0</v>
      </c>
      <c r="AA570" s="10">
        <v>0</v>
      </c>
      <c r="AB570" s="10">
        <v>0</v>
      </c>
      <c r="AC570" s="10">
        <v>0</v>
      </c>
      <c r="AD570" s="10">
        <v>0</v>
      </c>
      <c r="AE570" s="10">
        <v>0</v>
      </c>
      <c r="AF570" s="10">
        <v>0</v>
      </c>
      <c r="AG570" s="10">
        <v>0</v>
      </c>
      <c r="AH570" s="3"/>
    </row>
    <row r="571" spans="1:38" ht="18" customHeight="1" x14ac:dyDescent="0.15">
      <c r="A571" s="12" t="s">
        <v>23</v>
      </c>
      <c r="B571" s="11">
        <v>0</v>
      </c>
      <c r="C571" s="10">
        <v>0</v>
      </c>
      <c r="D571" s="10">
        <v>0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v>0</v>
      </c>
      <c r="L571" s="10">
        <v>0</v>
      </c>
      <c r="M571" s="10">
        <v>0</v>
      </c>
      <c r="N571" s="10">
        <v>0</v>
      </c>
      <c r="O571" s="10">
        <v>0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0</v>
      </c>
      <c r="V571" s="10">
        <v>0</v>
      </c>
      <c r="W571" s="10">
        <v>0</v>
      </c>
      <c r="X571" s="10">
        <v>0</v>
      </c>
      <c r="Y571" s="10">
        <v>0</v>
      </c>
      <c r="Z571" s="10">
        <v>0</v>
      </c>
      <c r="AA571" s="10">
        <v>0</v>
      </c>
      <c r="AB571" s="10">
        <v>0</v>
      </c>
      <c r="AC571" s="10">
        <v>0</v>
      </c>
      <c r="AD571" s="10">
        <v>0</v>
      </c>
      <c r="AE571" s="10">
        <v>0</v>
      </c>
      <c r="AF571" s="10">
        <v>0</v>
      </c>
      <c r="AG571" s="10">
        <v>0</v>
      </c>
      <c r="AH571" s="3"/>
    </row>
    <row r="572" spans="1:38" ht="18" customHeight="1" x14ac:dyDescent="0.15">
      <c r="A572" s="12" t="s">
        <v>22</v>
      </c>
      <c r="B572" s="11">
        <v>0</v>
      </c>
      <c r="C572" s="10">
        <v>0</v>
      </c>
      <c r="D572" s="10">
        <v>0</v>
      </c>
      <c r="E572" s="10">
        <v>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v>0</v>
      </c>
      <c r="L572" s="10">
        <v>0</v>
      </c>
      <c r="M572" s="10">
        <v>0</v>
      </c>
      <c r="N572" s="10">
        <v>0</v>
      </c>
      <c r="O572" s="10">
        <v>0</v>
      </c>
      <c r="P572" s="10">
        <v>0</v>
      </c>
      <c r="Q572" s="10">
        <v>0</v>
      </c>
      <c r="R572" s="10">
        <v>0</v>
      </c>
      <c r="S572" s="10">
        <v>0</v>
      </c>
      <c r="T572" s="10">
        <v>0</v>
      </c>
      <c r="U572" s="10">
        <v>0</v>
      </c>
      <c r="V572" s="10">
        <v>0</v>
      </c>
      <c r="W572" s="10">
        <v>0</v>
      </c>
      <c r="X572" s="10">
        <v>0</v>
      </c>
      <c r="Y572" s="10">
        <v>0</v>
      </c>
      <c r="Z572" s="10">
        <v>0</v>
      </c>
      <c r="AA572" s="10">
        <v>0</v>
      </c>
      <c r="AB572" s="10">
        <v>0</v>
      </c>
      <c r="AC572" s="10">
        <v>0</v>
      </c>
      <c r="AD572" s="10">
        <v>0</v>
      </c>
      <c r="AE572" s="10">
        <v>0</v>
      </c>
      <c r="AF572" s="10">
        <v>0</v>
      </c>
      <c r="AG572" s="10">
        <v>0</v>
      </c>
      <c r="AH572" s="3"/>
    </row>
    <row r="573" spans="1:38" ht="18" customHeight="1" x14ac:dyDescent="0.15">
      <c r="A573" s="12" t="s">
        <v>21</v>
      </c>
      <c r="B573" s="11">
        <v>0</v>
      </c>
      <c r="C573" s="10">
        <v>0</v>
      </c>
      <c r="D573" s="10">
        <v>0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v>0</v>
      </c>
      <c r="L573" s="10">
        <v>0</v>
      </c>
      <c r="M573" s="10">
        <v>0</v>
      </c>
      <c r="N573" s="10">
        <v>0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10">
        <v>0</v>
      </c>
      <c r="U573" s="10">
        <v>0</v>
      </c>
      <c r="V573" s="10">
        <v>0</v>
      </c>
      <c r="W573" s="10">
        <v>0</v>
      </c>
      <c r="X573" s="10">
        <v>0</v>
      </c>
      <c r="Y573" s="10">
        <v>0</v>
      </c>
      <c r="Z573" s="10">
        <v>0</v>
      </c>
      <c r="AA573" s="10">
        <v>0</v>
      </c>
      <c r="AB573" s="10">
        <v>0</v>
      </c>
      <c r="AC573" s="10">
        <v>0</v>
      </c>
      <c r="AD573" s="10">
        <v>0</v>
      </c>
      <c r="AE573" s="10">
        <v>0</v>
      </c>
      <c r="AF573" s="10">
        <v>0</v>
      </c>
      <c r="AG573" s="10">
        <v>0</v>
      </c>
      <c r="AH573" s="3"/>
    </row>
    <row r="574" spans="1:38" ht="18" customHeight="1" x14ac:dyDescent="0.15">
      <c r="A574" s="12" t="s">
        <v>20</v>
      </c>
      <c r="B574" s="11">
        <v>0</v>
      </c>
      <c r="C574" s="10">
        <v>0</v>
      </c>
      <c r="D574" s="10">
        <v>0</v>
      </c>
      <c r="E574" s="10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v>0</v>
      </c>
      <c r="L574" s="10">
        <v>0</v>
      </c>
      <c r="M574" s="10">
        <v>0</v>
      </c>
      <c r="N574" s="10">
        <v>0</v>
      </c>
      <c r="O574" s="10">
        <v>0</v>
      </c>
      <c r="P574" s="10">
        <v>0</v>
      </c>
      <c r="Q574" s="10">
        <v>0</v>
      </c>
      <c r="R574" s="10">
        <v>0</v>
      </c>
      <c r="S574" s="10">
        <v>0</v>
      </c>
      <c r="T574" s="10">
        <v>0</v>
      </c>
      <c r="U574" s="10">
        <v>0</v>
      </c>
      <c r="V574" s="10">
        <v>0</v>
      </c>
      <c r="W574" s="10">
        <v>0</v>
      </c>
      <c r="X574" s="10">
        <v>0</v>
      </c>
      <c r="Y574" s="10">
        <v>0</v>
      </c>
      <c r="Z574" s="10">
        <v>0</v>
      </c>
      <c r="AA574" s="10">
        <v>0</v>
      </c>
      <c r="AB574" s="10">
        <v>0</v>
      </c>
      <c r="AC574" s="10">
        <v>0</v>
      </c>
      <c r="AD574" s="10">
        <v>0</v>
      </c>
      <c r="AE574" s="10">
        <v>0</v>
      </c>
      <c r="AF574" s="10">
        <v>0</v>
      </c>
      <c r="AG574" s="10">
        <v>0</v>
      </c>
      <c r="AH574" s="3"/>
    </row>
    <row r="575" spans="1:38" ht="18" customHeight="1" x14ac:dyDescent="0.15">
      <c r="A575" s="12" t="s">
        <v>19</v>
      </c>
      <c r="B575" s="11">
        <v>0</v>
      </c>
      <c r="C575" s="10">
        <v>0</v>
      </c>
      <c r="D575" s="10">
        <v>0</v>
      </c>
      <c r="E575" s="10">
        <v>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v>0</v>
      </c>
      <c r="L575" s="10">
        <v>0</v>
      </c>
      <c r="M575" s="10">
        <v>0</v>
      </c>
      <c r="N575" s="10">
        <v>0</v>
      </c>
      <c r="O575" s="10">
        <v>0</v>
      </c>
      <c r="P575" s="10">
        <v>0</v>
      </c>
      <c r="Q575" s="10">
        <v>0</v>
      </c>
      <c r="R575" s="10">
        <v>0</v>
      </c>
      <c r="S575" s="10">
        <v>0</v>
      </c>
      <c r="T575" s="10">
        <v>0</v>
      </c>
      <c r="U575" s="10">
        <v>0</v>
      </c>
      <c r="V575" s="10">
        <v>0</v>
      </c>
      <c r="W575" s="10">
        <v>0</v>
      </c>
      <c r="X575" s="10">
        <v>0</v>
      </c>
      <c r="Y575" s="10">
        <v>0</v>
      </c>
      <c r="Z575" s="10">
        <v>0</v>
      </c>
      <c r="AA575" s="10">
        <v>0</v>
      </c>
      <c r="AB575" s="10">
        <v>0</v>
      </c>
      <c r="AC575" s="10">
        <v>0</v>
      </c>
      <c r="AD575" s="10">
        <v>0</v>
      </c>
      <c r="AE575" s="10">
        <v>0</v>
      </c>
      <c r="AF575" s="10">
        <v>0</v>
      </c>
      <c r="AG575" s="10">
        <v>0</v>
      </c>
      <c r="AH575" s="3"/>
    </row>
    <row r="576" spans="1:38" ht="18" customHeight="1" x14ac:dyDescent="0.15">
      <c r="A576" s="12" t="s">
        <v>18</v>
      </c>
      <c r="B576" s="11">
        <v>0</v>
      </c>
      <c r="C576" s="10">
        <v>0</v>
      </c>
      <c r="D576" s="10">
        <v>0</v>
      </c>
      <c r="E576" s="10">
        <v>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  <c r="P576" s="10">
        <v>0</v>
      </c>
      <c r="Q576" s="10">
        <v>0</v>
      </c>
      <c r="R576" s="10">
        <v>0</v>
      </c>
      <c r="S576" s="10">
        <v>0</v>
      </c>
      <c r="T576" s="10">
        <v>0</v>
      </c>
      <c r="U576" s="10">
        <v>0</v>
      </c>
      <c r="V576" s="10">
        <v>0</v>
      </c>
      <c r="W576" s="10">
        <v>0</v>
      </c>
      <c r="X576" s="10">
        <v>0</v>
      </c>
      <c r="Y576" s="10">
        <v>0</v>
      </c>
      <c r="Z576" s="10">
        <v>0</v>
      </c>
      <c r="AA576" s="10">
        <v>0</v>
      </c>
      <c r="AB576" s="10">
        <v>0</v>
      </c>
      <c r="AC576" s="10">
        <v>0</v>
      </c>
      <c r="AD576" s="10">
        <v>0</v>
      </c>
      <c r="AE576" s="10">
        <v>0</v>
      </c>
      <c r="AF576" s="10">
        <v>0</v>
      </c>
      <c r="AG576" s="10">
        <v>0</v>
      </c>
      <c r="AH576" s="3"/>
      <c r="AL576" s="1" t="s">
        <v>17</v>
      </c>
    </row>
    <row r="577" spans="1:34" ht="18" customHeight="1" x14ac:dyDescent="0.15">
      <c r="A577" s="12" t="s">
        <v>16</v>
      </c>
      <c r="B577" s="11">
        <v>0</v>
      </c>
      <c r="C577" s="10">
        <v>0</v>
      </c>
      <c r="D577" s="10">
        <v>0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v>0</v>
      </c>
      <c r="L577" s="10">
        <v>0</v>
      </c>
      <c r="M577" s="10">
        <v>0</v>
      </c>
      <c r="N577" s="10">
        <v>0</v>
      </c>
      <c r="O577" s="10">
        <v>0</v>
      </c>
      <c r="P577" s="10">
        <v>0</v>
      </c>
      <c r="Q577" s="10">
        <v>0</v>
      </c>
      <c r="R577" s="10">
        <v>0</v>
      </c>
      <c r="S577" s="10">
        <v>0</v>
      </c>
      <c r="T577" s="10">
        <v>0</v>
      </c>
      <c r="U577" s="10">
        <v>0</v>
      </c>
      <c r="V577" s="10">
        <v>0</v>
      </c>
      <c r="W577" s="10">
        <v>0</v>
      </c>
      <c r="X577" s="10">
        <v>0</v>
      </c>
      <c r="Y577" s="10">
        <v>0</v>
      </c>
      <c r="Z577" s="10">
        <v>0</v>
      </c>
      <c r="AA577" s="10">
        <v>0</v>
      </c>
      <c r="AB577" s="10">
        <v>0</v>
      </c>
      <c r="AC577" s="10">
        <v>0</v>
      </c>
      <c r="AD577" s="10">
        <v>0</v>
      </c>
      <c r="AE577" s="10">
        <v>0</v>
      </c>
      <c r="AF577" s="10">
        <v>0</v>
      </c>
      <c r="AG577" s="10">
        <v>0</v>
      </c>
      <c r="AH577" s="3"/>
    </row>
    <row r="578" spans="1:34" ht="18" customHeight="1" x14ac:dyDescent="0.15">
      <c r="A578" s="12" t="s">
        <v>15</v>
      </c>
      <c r="B578" s="11">
        <v>0</v>
      </c>
      <c r="C578" s="10">
        <v>0</v>
      </c>
      <c r="D578" s="10">
        <v>0</v>
      </c>
      <c r="E578" s="10">
        <v>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v>0</v>
      </c>
      <c r="L578" s="10">
        <v>0</v>
      </c>
      <c r="M578" s="10">
        <v>0</v>
      </c>
      <c r="N578" s="10">
        <v>0</v>
      </c>
      <c r="O578" s="10">
        <v>0</v>
      </c>
      <c r="P578" s="10">
        <v>0</v>
      </c>
      <c r="Q578" s="10">
        <v>0</v>
      </c>
      <c r="R578" s="10">
        <v>0</v>
      </c>
      <c r="S578" s="10">
        <v>0</v>
      </c>
      <c r="T578" s="10">
        <v>0</v>
      </c>
      <c r="U578" s="10">
        <v>0</v>
      </c>
      <c r="V578" s="10">
        <v>0</v>
      </c>
      <c r="W578" s="10">
        <v>0</v>
      </c>
      <c r="X578" s="10">
        <v>0</v>
      </c>
      <c r="Y578" s="10">
        <v>0</v>
      </c>
      <c r="Z578" s="10">
        <v>0</v>
      </c>
      <c r="AA578" s="10">
        <v>0</v>
      </c>
      <c r="AB578" s="10">
        <v>0</v>
      </c>
      <c r="AC578" s="10">
        <v>0</v>
      </c>
      <c r="AD578" s="10">
        <v>0</v>
      </c>
      <c r="AE578" s="10">
        <v>0</v>
      </c>
      <c r="AF578" s="10">
        <v>0</v>
      </c>
      <c r="AG578" s="10">
        <v>0</v>
      </c>
      <c r="AH578" s="3"/>
    </row>
    <row r="579" spans="1:34" ht="18" customHeight="1" x14ac:dyDescent="0.15">
      <c r="A579" s="12" t="s">
        <v>14</v>
      </c>
      <c r="B579" s="11">
        <v>0</v>
      </c>
      <c r="C579" s="10">
        <v>0</v>
      </c>
      <c r="D579" s="10">
        <v>0</v>
      </c>
      <c r="E579" s="10">
        <v>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v>0</v>
      </c>
      <c r="L579" s="10">
        <v>0</v>
      </c>
      <c r="M579" s="10">
        <v>0</v>
      </c>
      <c r="N579" s="10">
        <v>0</v>
      </c>
      <c r="O579" s="10">
        <v>0</v>
      </c>
      <c r="P579" s="10">
        <v>0</v>
      </c>
      <c r="Q579" s="10">
        <v>0</v>
      </c>
      <c r="R579" s="10">
        <v>0</v>
      </c>
      <c r="S579" s="10">
        <v>0</v>
      </c>
      <c r="T579" s="10">
        <v>0</v>
      </c>
      <c r="U579" s="10">
        <v>0</v>
      </c>
      <c r="V579" s="10">
        <v>0</v>
      </c>
      <c r="W579" s="10">
        <v>0</v>
      </c>
      <c r="X579" s="10">
        <v>0</v>
      </c>
      <c r="Y579" s="10">
        <v>0</v>
      </c>
      <c r="Z579" s="10">
        <v>0</v>
      </c>
      <c r="AA579" s="10">
        <v>0</v>
      </c>
      <c r="AB579" s="10">
        <v>0</v>
      </c>
      <c r="AC579" s="10">
        <v>0</v>
      </c>
      <c r="AD579" s="10">
        <v>0</v>
      </c>
      <c r="AE579" s="10">
        <v>0</v>
      </c>
      <c r="AF579" s="10">
        <v>0</v>
      </c>
      <c r="AG579" s="10">
        <v>0</v>
      </c>
      <c r="AH579" s="3"/>
    </row>
    <row r="580" spans="1:34" ht="18" customHeight="1" x14ac:dyDescent="0.15">
      <c r="A580" s="12" t="s">
        <v>13</v>
      </c>
      <c r="B580" s="11">
        <v>0</v>
      </c>
      <c r="C580" s="10">
        <v>0</v>
      </c>
      <c r="D580" s="10">
        <v>0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v>0</v>
      </c>
      <c r="L580" s="10">
        <v>0</v>
      </c>
      <c r="M580" s="10">
        <v>0</v>
      </c>
      <c r="N580" s="10">
        <v>0</v>
      </c>
      <c r="O580" s="10">
        <v>0</v>
      </c>
      <c r="P580" s="10">
        <v>0</v>
      </c>
      <c r="Q580" s="10">
        <v>0</v>
      </c>
      <c r="R580" s="10">
        <v>0</v>
      </c>
      <c r="S580" s="10">
        <v>0</v>
      </c>
      <c r="T580" s="10">
        <v>0</v>
      </c>
      <c r="U580" s="10">
        <v>0</v>
      </c>
      <c r="V580" s="10">
        <v>0</v>
      </c>
      <c r="W580" s="10">
        <v>0</v>
      </c>
      <c r="X580" s="10">
        <v>0</v>
      </c>
      <c r="Y580" s="10">
        <v>0</v>
      </c>
      <c r="Z580" s="10">
        <v>0</v>
      </c>
      <c r="AA580" s="10">
        <v>0</v>
      </c>
      <c r="AB580" s="10">
        <v>0</v>
      </c>
      <c r="AC580" s="10">
        <v>0</v>
      </c>
      <c r="AD580" s="10">
        <v>0</v>
      </c>
      <c r="AE580" s="10">
        <v>0</v>
      </c>
      <c r="AF580" s="10">
        <v>0</v>
      </c>
      <c r="AG580" s="10">
        <v>0</v>
      </c>
      <c r="AH580" s="3"/>
    </row>
    <row r="581" spans="1:34" ht="18" customHeight="1" x14ac:dyDescent="0.15">
      <c r="A581" s="12" t="s">
        <v>334</v>
      </c>
      <c r="B581" s="11">
        <v>0</v>
      </c>
      <c r="C581" s="10">
        <v>0</v>
      </c>
      <c r="D581" s="10">
        <v>0</v>
      </c>
      <c r="E581" s="10">
        <v>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v>0</v>
      </c>
      <c r="L581" s="10">
        <v>0</v>
      </c>
      <c r="M581" s="10">
        <v>0</v>
      </c>
      <c r="N581" s="10">
        <v>0</v>
      </c>
      <c r="O581" s="10">
        <v>0</v>
      </c>
      <c r="P581" s="10">
        <v>0</v>
      </c>
      <c r="Q581" s="10">
        <v>0</v>
      </c>
      <c r="R581" s="10">
        <v>0</v>
      </c>
      <c r="S581" s="10">
        <v>0</v>
      </c>
      <c r="T581" s="10">
        <v>0</v>
      </c>
      <c r="U581" s="10">
        <v>0</v>
      </c>
      <c r="V581" s="10">
        <v>0</v>
      </c>
      <c r="W581" s="10">
        <v>0</v>
      </c>
      <c r="X581" s="10">
        <v>0</v>
      </c>
      <c r="Y581" s="10">
        <v>0</v>
      </c>
      <c r="Z581" s="10">
        <v>0</v>
      </c>
      <c r="AA581" s="10">
        <v>0</v>
      </c>
      <c r="AB581" s="10">
        <v>0</v>
      </c>
      <c r="AC581" s="10">
        <v>0</v>
      </c>
      <c r="AD581" s="10">
        <v>0</v>
      </c>
      <c r="AE581" s="10">
        <v>0</v>
      </c>
      <c r="AF581" s="10">
        <v>0</v>
      </c>
      <c r="AG581" s="10">
        <v>0</v>
      </c>
      <c r="AH581" s="3"/>
    </row>
    <row r="582" spans="1:34" ht="18" customHeight="1" x14ac:dyDescent="0.15">
      <c r="A582" s="12" t="s">
        <v>11</v>
      </c>
      <c r="B582" s="11">
        <v>0</v>
      </c>
      <c r="C582" s="10">
        <v>0</v>
      </c>
      <c r="D582" s="10">
        <v>0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v>0</v>
      </c>
      <c r="L582" s="10">
        <v>0</v>
      </c>
      <c r="M582" s="10">
        <v>0</v>
      </c>
      <c r="N582" s="10">
        <v>0</v>
      </c>
      <c r="O582" s="10">
        <v>0</v>
      </c>
      <c r="P582" s="10">
        <v>0</v>
      </c>
      <c r="Q582" s="10">
        <v>0</v>
      </c>
      <c r="R582" s="10">
        <v>0</v>
      </c>
      <c r="S582" s="10">
        <v>0</v>
      </c>
      <c r="T582" s="10">
        <v>0</v>
      </c>
      <c r="U582" s="10">
        <v>0</v>
      </c>
      <c r="V582" s="10">
        <v>0</v>
      </c>
      <c r="W582" s="10">
        <v>0</v>
      </c>
      <c r="X582" s="10">
        <v>0</v>
      </c>
      <c r="Y582" s="10">
        <v>0</v>
      </c>
      <c r="Z582" s="10">
        <v>0</v>
      </c>
      <c r="AA582" s="10">
        <v>0</v>
      </c>
      <c r="AB582" s="10">
        <v>0</v>
      </c>
      <c r="AC582" s="10">
        <v>0</v>
      </c>
      <c r="AD582" s="10">
        <v>0</v>
      </c>
      <c r="AE582" s="10">
        <v>0</v>
      </c>
      <c r="AF582" s="10">
        <v>0</v>
      </c>
      <c r="AG582" s="10">
        <v>0</v>
      </c>
      <c r="AH582" s="3"/>
    </row>
    <row r="583" spans="1:34" ht="18" customHeight="1" x14ac:dyDescent="0.15">
      <c r="A583" s="12" t="s">
        <v>10</v>
      </c>
      <c r="B583" s="11">
        <v>0</v>
      </c>
      <c r="C583" s="10">
        <v>0</v>
      </c>
      <c r="D583" s="10">
        <v>0</v>
      </c>
      <c r="E583" s="10">
        <v>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v>0</v>
      </c>
      <c r="L583" s="10">
        <v>0</v>
      </c>
      <c r="M583" s="10">
        <v>0</v>
      </c>
      <c r="N583" s="10">
        <v>0</v>
      </c>
      <c r="O583" s="10">
        <v>0</v>
      </c>
      <c r="P583" s="10">
        <v>0</v>
      </c>
      <c r="Q583" s="10">
        <v>0</v>
      </c>
      <c r="R583" s="10">
        <v>0</v>
      </c>
      <c r="S583" s="10">
        <v>0</v>
      </c>
      <c r="T583" s="10">
        <v>0</v>
      </c>
      <c r="U583" s="10">
        <v>0</v>
      </c>
      <c r="V583" s="10">
        <v>0</v>
      </c>
      <c r="W583" s="10">
        <v>0</v>
      </c>
      <c r="X583" s="10">
        <v>0</v>
      </c>
      <c r="Y583" s="10">
        <v>0</v>
      </c>
      <c r="Z583" s="10">
        <v>0</v>
      </c>
      <c r="AA583" s="10">
        <v>0</v>
      </c>
      <c r="AB583" s="10">
        <v>0</v>
      </c>
      <c r="AC583" s="10">
        <v>0</v>
      </c>
      <c r="AD583" s="10">
        <v>0</v>
      </c>
      <c r="AE583" s="10">
        <v>0</v>
      </c>
      <c r="AF583" s="10">
        <v>0</v>
      </c>
      <c r="AG583" s="10">
        <v>0</v>
      </c>
      <c r="AH583" s="3"/>
    </row>
    <row r="584" spans="1:34" ht="18" customHeight="1" x14ac:dyDescent="0.15">
      <c r="A584" s="12" t="s">
        <v>9</v>
      </c>
      <c r="B584" s="11">
        <v>0</v>
      </c>
      <c r="C584" s="10">
        <v>0</v>
      </c>
      <c r="D584" s="10">
        <v>0</v>
      </c>
      <c r="E584" s="10">
        <v>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v>0</v>
      </c>
      <c r="L584" s="10">
        <v>0</v>
      </c>
      <c r="M584" s="10">
        <v>0</v>
      </c>
      <c r="N584" s="10">
        <v>0</v>
      </c>
      <c r="O584" s="10">
        <v>0</v>
      </c>
      <c r="P584" s="10">
        <v>0</v>
      </c>
      <c r="Q584" s="10">
        <v>0</v>
      </c>
      <c r="R584" s="10">
        <v>0</v>
      </c>
      <c r="S584" s="10">
        <v>0</v>
      </c>
      <c r="T584" s="10">
        <v>0</v>
      </c>
      <c r="U584" s="10">
        <v>0</v>
      </c>
      <c r="V584" s="10">
        <v>0</v>
      </c>
      <c r="W584" s="10">
        <v>0</v>
      </c>
      <c r="X584" s="10">
        <v>0</v>
      </c>
      <c r="Y584" s="10">
        <v>0</v>
      </c>
      <c r="Z584" s="10">
        <v>0</v>
      </c>
      <c r="AA584" s="10">
        <v>0</v>
      </c>
      <c r="AB584" s="10">
        <v>0</v>
      </c>
      <c r="AC584" s="10">
        <v>0</v>
      </c>
      <c r="AD584" s="10">
        <v>0</v>
      </c>
      <c r="AE584" s="10">
        <v>0</v>
      </c>
      <c r="AF584" s="10">
        <v>0</v>
      </c>
      <c r="AG584" s="10">
        <v>0</v>
      </c>
      <c r="AH584" s="3"/>
    </row>
    <row r="585" spans="1:34" ht="18" customHeight="1" x14ac:dyDescent="0.15">
      <c r="A585" s="12" t="s">
        <v>8</v>
      </c>
      <c r="B585" s="11">
        <v>1</v>
      </c>
      <c r="C585" s="10">
        <v>94</v>
      </c>
      <c r="D585" s="10">
        <v>44</v>
      </c>
      <c r="E585" s="10">
        <v>7</v>
      </c>
      <c r="F585" s="10">
        <v>37</v>
      </c>
      <c r="G585" s="10">
        <v>12</v>
      </c>
      <c r="H585" s="10">
        <v>0</v>
      </c>
      <c r="I585" s="10">
        <v>12</v>
      </c>
      <c r="J585" s="10">
        <v>1</v>
      </c>
      <c r="K585" s="10">
        <v>94</v>
      </c>
      <c r="L585" s="10">
        <v>44</v>
      </c>
      <c r="M585" s="10">
        <v>7</v>
      </c>
      <c r="N585" s="10">
        <v>37</v>
      </c>
      <c r="O585" s="10">
        <v>12</v>
      </c>
      <c r="P585" s="10">
        <v>0</v>
      </c>
      <c r="Q585" s="10">
        <v>12</v>
      </c>
      <c r="R585" s="10">
        <v>0</v>
      </c>
      <c r="S585" s="10">
        <v>0</v>
      </c>
      <c r="T585" s="10">
        <v>0</v>
      </c>
      <c r="U585" s="10">
        <v>0</v>
      </c>
      <c r="V585" s="10">
        <v>0</v>
      </c>
      <c r="W585" s="10">
        <v>0</v>
      </c>
      <c r="X585" s="10">
        <v>0</v>
      </c>
      <c r="Y585" s="10">
        <v>0</v>
      </c>
      <c r="Z585" s="10">
        <v>0</v>
      </c>
      <c r="AA585" s="10">
        <v>0</v>
      </c>
      <c r="AB585" s="10">
        <v>0</v>
      </c>
      <c r="AC585" s="10">
        <v>0</v>
      </c>
      <c r="AD585" s="10">
        <v>0</v>
      </c>
      <c r="AE585" s="10">
        <v>0</v>
      </c>
      <c r="AF585" s="10">
        <v>0</v>
      </c>
      <c r="AG585" s="10">
        <v>0</v>
      </c>
      <c r="AH585" s="3"/>
    </row>
    <row r="586" spans="1:34" ht="18" customHeight="1" x14ac:dyDescent="0.15">
      <c r="A586" s="12" t="s">
        <v>7</v>
      </c>
      <c r="B586" s="11">
        <v>0</v>
      </c>
      <c r="C586" s="10">
        <v>0</v>
      </c>
      <c r="D586" s="10">
        <v>0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v>0</v>
      </c>
      <c r="L586" s="10">
        <v>0</v>
      </c>
      <c r="M586" s="10">
        <v>0</v>
      </c>
      <c r="N586" s="10">
        <v>0</v>
      </c>
      <c r="O586" s="10">
        <v>0</v>
      </c>
      <c r="P586" s="10">
        <v>0</v>
      </c>
      <c r="Q586" s="10">
        <v>0</v>
      </c>
      <c r="R586" s="10">
        <v>0</v>
      </c>
      <c r="S586" s="10">
        <v>0</v>
      </c>
      <c r="T586" s="10">
        <v>0</v>
      </c>
      <c r="U586" s="10">
        <v>0</v>
      </c>
      <c r="V586" s="10">
        <v>0</v>
      </c>
      <c r="W586" s="10">
        <v>0</v>
      </c>
      <c r="X586" s="10">
        <v>0</v>
      </c>
      <c r="Y586" s="10">
        <v>0</v>
      </c>
      <c r="Z586" s="10">
        <v>0</v>
      </c>
      <c r="AA586" s="10">
        <v>0</v>
      </c>
      <c r="AB586" s="10">
        <v>0</v>
      </c>
      <c r="AC586" s="10">
        <v>0</v>
      </c>
      <c r="AD586" s="10">
        <v>0</v>
      </c>
      <c r="AE586" s="10">
        <v>0</v>
      </c>
      <c r="AF586" s="10">
        <v>0</v>
      </c>
      <c r="AG586" s="10">
        <v>0</v>
      </c>
      <c r="AH586" s="3"/>
    </row>
    <row r="587" spans="1:34" ht="18" customHeight="1" x14ac:dyDescent="0.15">
      <c r="A587" s="12" t="s">
        <v>6</v>
      </c>
      <c r="B587" s="11">
        <v>0</v>
      </c>
      <c r="C587" s="10">
        <v>0</v>
      </c>
      <c r="D587" s="10">
        <v>0</v>
      </c>
      <c r="E587" s="10">
        <v>0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v>0</v>
      </c>
      <c r="L587" s="10">
        <v>0</v>
      </c>
      <c r="M587" s="10">
        <v>0</v>
      </c>
      <c r="N587" s="10">
        <v>0</v>
      </c>
      <c r="O587" s="10">
        <v>0</v>
      </c>
      <c r="P587" s="10">
        <v>0</v>
      </c>
      <c r="Q587" s="10">
        <v>0</v>
      </c>
      <c r="R587" s="10">
        <v>0</v>
      </c>
      <c r="S587" s="10">
        <v>0</v>
      </c>
      <c r="T587" s="10">
        <v>0</v>
      </c>
      <c r="U587" s="10">
        <v>0</v>
      </c>
      <c r="V587" s="10">
        <v>0</v>
      </c>
      <c r="W587" s="10">
        <v>0</v>
      </c>
      <c r="X587" s="10">
        <v>0</v>
      </c>
      <c r="Y587" s="10">
        <v>0</v>
      </c>
      <c r="Z587" s="10">
        <v>0</v>
      </c>
      <c r="AA587" s="10">
        <v>0</v>
      </c>
      <c r="AB587" s="10">
        <v>0</v>
      </c>
      <c r="AC587" s="10">
        <v>0</v>
      </c>
      <c r="AD587" s="10">
        <v>0</v>
      </c>
      <c r="AE587" s="10">
        <v>0</v>
      </c>
      <c r="AF587" s="10">
        <v>0</v>
      </c>
      <c r="AG587" s="10">
        <v>0</v>
      </c>
      <c r="AH587" s="3"/>
    </row>
    <row r="588" spans="1:34" ht="18" customHeight="1" x14ac:dyDescent="0.15">
      <c r="A588" s="12" t="s">
        <v>5</v>
      </c>
      <c r="B588" s="11">
        <v>0</v>
      </c>
      <c r="C588" s="10">
        <v>0</v>
      </c>
      <c r="D588" s="10">
        <v>0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v>0</v>
      </c>
      <c r="L588" s="10">
        <v>0</v>
      </c>
      <c r="M588" s="10">
        <v>0</v>
      </c>
      <c r="N588" s="10">
        <v>0</v>
      </c>
      <c r="O588" s="10">
        <v>0</v>
      </c>
      <c r="P588" s="10">
        <v>0</v>
      </c>
      <c r="Q588" s="10">
        <v>0</v>
      </c>
      <c r="R588" s="10">
        <v>0</v>
      </c>
      <c r="S588" s="10">
        <v>0</v>
      </c>
      <c r="T588" s="10">
        <v>0</v>
      </c>
      <c r="U588" s="10">
        <v>0</v>
      </c>
      <c r="V588" s="10">
        <v>0</v>
      </c>
      <c r="W588" s="10">
        <v>0</v>
      </c>
      <c r="X588" s="10">
        <v>0</v>
      </c>
      <c r="Y588" s="10">
        <v>0</v>
      </c>
      <c r="Z588" s="10">
        <v>0</v>
      </c>
      <c r="AA588" s="10">
        <v>0</v>
      </c>
      <c r="AB588" s="10">
        <v>0</v>
      </c>
      <c r="AC588" s="10">
        <v>0</v>
      </c>
      <c r="AD588" s="10">
        <v>0</v>
      </c>
      <c r="AE588" s="10">
        <v>0</v>
      </c>
      <c r="AF588" s="10">
        <v>0</v>
      </c>
      <c r="AG588" s="10">
        <v>0</v>
      </c>
      <c r="AH588" s="3"/>
    </row>
    <row r="589" spans="1:34" ht="18" customHeight="1" x14ac:dyDescent="0.15">
      <c r="A589" s="12" t="s">
        <v>4</v>
      </c>
      <c r="B589" s="11">
        <v>0</v>
      </c>
      <c r="C589" s="10">
        <v>0</v>
      </c>
      <c r="D589" s="10">
        <v>0</v>
      </c>
      <c r="E589" s="10">
        <v>0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v>0</v>
      </c>
      <c r="L589" s="10">
        <v>0</v>
      </c>
      <c r="M589" s="10">
        <v>0</v>
      </c>
      <c r="N589" s="10">
        <v>0</v>
      </c>
      <c r="O589" s="10">
        <v>0</v>
      </c>
      <c r="P589" s="10">
        <v>0</v>
      </c>
      <c r="Q589" s="10">
        <v>0</v>
      </c>
      <c r="R589" s="10">
        <v>0</v>
      </c>
      <c r="S589" s="10">
        <v>0</v>
      </c>
      <c r="T589" s="10">
        <v>0</v>
      </c>
      <c r="U589" s="10">
        <v>0</v>
      </c>
      <c r="V589" s="10">
        <v>0</v>
      </c>
      <c r="W589" s="10">
        <v>0</v>
      </c>
      <c r="X589" s="10">
        <v>0</v>
      </c>
      <c r="Y589" s="10">
        <v>0</v>
      </c>
      <c r="Z589" s="10">
        <v>0</v>
      </c>
      <c r="AA589" s="10">
        <v>0</v>
      </c>
      <c r="AB589" s="10">
        <v>0</v>
      </c>
      <c r="AC589" s="10">
        <v>0</v>
      </c>
      <c r="AD589" s="10">
        <v>0</v>
      </c>
      <c r="AE589" s="10">
        <v>0</v>
      </c>
      <c r="AF589" s="10">
        <v>0</v>
      </c>
      <c r="AG589" s="10">
        <v>0</v>
      </c>
      <c r="AH589" s="3"/>
    </row>
    <row r="590" spans="1:34" ht="18" customHeight="1" x14ac:dyDescent="0.15">
      <c r="A590" s="12" t="s">
        <v>3</v>
      </c>
      <c r="B590" s="11">
        <v>0</v>
      </c>
      <c r="C590" s="10">
        <v>0</v>
      </c>
      <c r="D590" s="10">
        <v>0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v>0</v>
      </c>
      <c r="L590" s="10">
        <v>0</v>
      </c>
      <c r="M590" s="10">
        <v>0</v>
      </c>
      <c r="N590" s="10">
        <v>0</v>
      </c>
      <c r="O590" s="10">
        <v>0</v>
      </c>
      <c r="P590" s="10">
        <v>0</v>
      </c>
      <c r="Q590" s="10">
        <v>0</v>
      </c>
      <c r="R590" s="10">
        <v>0</v>
      </c>
      <c r="S590" s="10">
        <v>0</v>
      </c>
      <c r="T590" s="10">
        <v>0</v>
      </c>
      <c r="U590" s="10">
        <v>0</v>
      </c>
      <c r="V590" s="10">
        <v>0</v>
      </c>
      <c r="W590" s="10">
        <v>0</v>
      </c>
      <c r="X590" s="10">
        <v>0</v>
      </c>
      <c r="Y590" s="10">
        <v>0</v>
      </c>
      <c r="Z590" s="10">
        <v>0</v>
      </c>
      <c r="AA590" s="10">
        <v>0</v>
      </c>
      <c r="AB590" s="10">
        <v>0</v>
      </c>
      <c r="AC590" s="10">
        <v>0</v>
      </c>
      <c r="AD590" s="10">
        <v>0</v>
      </c>
      <c r="AE590" s="10">
        <v>0</v>
      </c>
      <c r="AF590" s="10">
        <v>0</v>
      </c>
      <c r="AG590" s="10">
        <v>0</v>
      </c>
      <c r="AH590" s="3"/>
    </row>
    <row r="591" spans="1:34" s="6" customFormat="1" ht="18" customHeight="1" x14ac:dyDescent="0.15">
      <c r="A591" s="9" t="s">
        <v>2</v>
      </c>
      <c r="B591" s="8">
        <v>0</v>
      </c>
      <c r="C591" s="7">
        <v>0</v>
      </c>
      <c r="D591" s="7">
        <v>0</v>
      </c>
      <c r="E591" s="7">
        <v>0</v>
      </c>
      <c r="F591" s="7">
        <v>0</v>
      </c>
      <c r="G591" s="7">
        <v>0</v>
      </c>
      <c r="H591" s="7">
        <v>0</v>
      </c>
      <c r="I591" s="7">
        <v>0</v>
      </c>
      <c r="J591" s="7">
        <v>0</v>
      </c>
      <c r="K591" s="7">
        <v>0</v>
      </c>
      <c r="L591" s="7">
        <v>0</v>
      </c>
      <c r="M591" s="7">
        <v>0</v>
      </c>
      <c r="N591" s="7">
        <v>0</v>
      </c>
      <c r="O591" s="7">
        <v>0</v>
      </c>
      <c r="P591" s="7">
        <v>0</v>
      </c>
      <c r="Q591" s="7">
        <v>0</v>
      </c>
      <c r="R591" s="7">
        <v>0</v>
      </c>
      <c r="S591" s="7">
        <v>0</v>
      </c>
      <c r="T591" s="7">
        <v>0</v>
      </c>
      <c r="U591" s="7">
        <v>0</v>
      </c>
      <c r="V591" s="7">
        <v>0</v>
      </c>
      <c r="W591" s="7">
        <v>0</v>
      </c>
      <c r="X591" s="7">
        <v>0</v>
      </c>
      <c r="Y591" s="7">
        <v>0</v>
      </c>
      <c r="Z591" s="7">
        <v>0</v>
      </c>
      <c r="AA591" s="7">
        <v>0</v>
      </c>
      <c r="AB591" s="7">
        <v>0</v>
      </c>
      <c r="AC591" s="7">
        <v>0</v>
      </c>
      <c r="AD591" s="7">
        <v>0</v>
      </c>
      <c r="AE591" s="7">
        <v>0</v>
      </c>
      <c r="AF591" s="7">
        <v>0</v>
      </c>
      <c r="AG591" s="7">
        <v>0</v>
      </c>
      <c r="AH591" s="62"/>
    </row>
    <row r="592" spans="1:34" ht="17.25" customHeight="1" x14ac:dyDescent="0.15">
      <c r="A592" s="82" t="s">
        <v>348</v>
      </c>
      <c r="B592" s="5"/>
      <c r="C592" s="5"/>
      <c r="D592" s="5"/>
      <c r="E592" s="5"/>
      <c r="F592" s="5"/>
      <c r="G592" s="5"/>
      <c r="H592" s="5"/>
      <c r="I592" s="5"/>
      <c r="J592" s="5" t="s">
        <v>332</v>
      </c>
      <c r="K592" s="5"/>
      <c r="L592" s="5"/>
      <c r="M592" s="5"/>
      <c r="N592" s="5"/>
      <c r="O592" s="5"/>
      <c r="P592" s="5"/>
      <c r="Q592" s="5"/>
    </row>
    <row r="593" spans="1:25" ht="20.25" customHeight="1" x14ac:dyDescent="0.15">
      <c r="A593" s="82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82"/>
      <c r="N593" s="5"/>
      <c r="O593" s="5"/>
      <c r="P593" s="5"/>
      <c r="Q593" s="82"/>
    </row>
    <row r="596" spans="1:25" ht="24" customHeight="1" x14ac:dyDescent="0.15">
      <c r="A596" s="83" t="s">
        <v>358</v>
      </c>
      <c r="B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</row>
    <row r="597" spans="1:25" ht="21.95" customHeight="1" x14ac:dyDescent="0.15">
      <c r="A597" s="82" t="s">
        <v>357</v>
      </c>
      <c r="B597" s="5"/>
      <c r="C597" s="5"/>
      <c r="D597" s="5"/>
      <c r="E597" s="5"/>
      <c r="F597" s="5"/>
      <c r="G597" s="5"/>
      <c r="H597" s="5"/>
      <c r="I597" s="5"/>
      <c r="J597" s="5"/>
      <c r="K597" s="82" t="s">
        <v>17</v>
      </c>
      <c r="L597" s="5"/>
      <c r="M597" s="5"/>
      <c r="N597" s="5"/>
      <c r="O597" s="5"/>
      <c r="P597" s="82" t="s">
        <v>17</v>
      </c>
      <c r="Q597" s="5"/>
    </row>
    <row r="598" spans="1:25" ht="19.5" customHeight="1" x14ac:dyDescent="0.15">
      <c r="A598" s="164" t="s">
        <v>61</v>
      </c>
      <c r="B598" s="39" t="s">
        <v>356</v>
      </c>
      <c r="C598" s="38"/>
      <c r="D598" s="38"/>
      <c r="E598" s="38"/>
      <c r="F598" s="38"/>
      <c r="G598" s="38"/>
      <c r="H598" s="38"/>
      <c r="I598" s="40"/>
      <c r="J598" s="265" t="s">
        <v>355</v>
      </c>
      <c r="K598" s="389"/>
      <c r="L598" s="389"/>
      <c r="M598" s="389"/>
      <c r="N598" s="389"/>
      <c r="O598" s="389"/>
      <c r="P598" s="389"/>
      <c r="Q598" s="390"/>
      <c r="R598" s="265" t="s">
        <v>354</v>
      </c>
      <c r="S598" s="389"/>
      <c r="T598" s="389"/>
      <c r="U598" s="389"/>
      <c r="V598" s="389"/>
      <c r="W598" s="389"/>
      <c r="X598" s="389"/>
      <c r="Y598" s="389"/>
    </row>
    <row r="599" spans="1:25" s="103" customFormat="1" ht="19.5" customHeight="1" x14ac:dyDescent="0.15">
      <c r="A599" s="189"/>
      <c r="B599" s="142" t="s">
        <v>252</v>
      </c>
      <c r="C599" s="39" t="s">
        <v>353</v>
      </c>
      <c r="D599" s="38"/>
      <c r="E599" s="38"/>
      <c r="F599" s="40"/>
      <c r="G599" s="43" t="s">
        <v>352</v>
      </c>
      <c r="H599" s="388"/>
      <c r="I599" s="164"/>
      <c r="J599" s="113" t="s">
        <v>252</v>
      </c>
      <c r="K599" s="39" t="s">
        <v>353</v>
      </c>
      <c r="L599" s="38"/>
      <c r="M599" s="38"/>
      <c r="N599" s="40"/>
      <c r="O599" s="43" t="s">
        <v>352</v>
      </c>
      <c r="P599" s="388"/>
      <c r="Q599" s="164"/>
      <c r="R599" s="113" t="s">
        <v>252</v>
      </c>
      <c r="S599" s="39" t="s">
        <v>353</v>
      </c>
      <c r="T599" s="38"/>
      <c r="U599" s="38"/>
      <c r="V599" s="40"/>
      <c r="W599" s="43" t="s">
        <v>352</v>
      </c>
      <c r="X599" s="388"/>
      <c r="Y599" s="388"/>
    </row>
    <row r="600" spans="1:25" s="103" customFormat="1" ht="19.5" customHeight="1" x14ac:dyDescent="0.15">
      <c r="A600" s="189"/>
      <c r="B600" s="142"/>
      <c r="C600" s="81" t="s">
        <v>351</v>
      </c>
      <c r="D600" s="315" t="s">
        <v>350</v>
      </c>
      <c r="E600" s="38"/>
      <c r="F600" s="40"/>
      <c r="G600" s="387"/>
      <c r="H600" s="113" t="s">
        <v>43</v>
      </c>
      <c r="I600" s="113" t="s">
        <v>42</v>
      </c>
      <c r="J600" s="115"/>
      <c r="K600" s="81" t="s">
        <v>351</v>
      </c>
      <c r="L600" s="315" t="s">
        <v>350</v>
      </c>
      <c r="M600" s="38"/>
      <c r="N600" s="40"/>
      <c r="O600" s="387"/>
      <c r="P600" s="113" t="s">
        <v>43</v>
      </c>
      <c r="Q600" s="113" t="s">
        <v>42</v>
      </c>
      <c r="R600" s="115"/>
      <c r="S600" s="81" t="s">
        <v>351</v>
      </c>
      <c r="T600" s="315" t="s">
        <v>350</v>
      </c>
      <c r="U600" s="38"/>
      <c r="V600" s="40"/>
      <c r="W600" s="387"/>
      <c r="X600" s="113" t="s">
        <v>43</v>
      </c>
      <c r="Y600" s="43" t="s">
        <v>42</v>
      </c>
    </row>
    <row r="601" spans="1:25" ht="25.5" customHeight="1" x14ac:dyDescent="0.15">
      <c r="A601" s="330"/>
      <c r="B601" s="80"/>
      <c r="C601" s="106"/>
      <c r="D601" s="76"/>
      <c r="E601" s="35" t="s">
        <v>43</v>
      </c>
      <c r="F601" s="35" t="s">
        <v>42</v>
      </c>
      <c r="G601" s="386"/>
      <c r="H601" s="313"/>
      <c r="I601" s="313"/>
      <c r="J601" s="313"/>
      <c r="K601" s="106"/>
      <c r="L601" s="76"/>
      <c r="M601" s="35" t="s">
        <v>43</v>
      </c>
      <c r="N601" s="35" t="s">
        <v>42</v>
      </c>
      <c r="O601" s="386"/>
      <c r="P601" s="313"/>
      <c r="Q601" s="313"/>
      <c r="R601" s="313"/>
      <c r="S601" s="106"/>
      <c r="T601" s="76"/>
      <c r="U601" s="35" t="s">
        <v>43</v>
      </c>
      <c r="V601" s="35" t="s">
        <v>42</v>
      </c>
      <c r="W601" s="386"/>
      <c r="X601" s="313"/>
      <c r="Y601" s="385"/>
    </row>
    <row r="602" spans="1:25" s="6" customFormat="1" ht="25.5" customHeight="1" x14ac:dyDescent="0.15">
      <c r="A602" s="12" t="s">
        <v>31</v>
      </c>
      <c r="B602" s="273">
        <v>30</v>
      </c>
      <c r="C602" s="271">
        <v>892</v>
      </c>
      <c r="D602" s="271">
        <v>620</v>
      </c>
      <c r="E602" s="271" t="s">
        <v>349</v>
      </c>
      <c r="F602" s="271" t="s">
        <v>349</v>
      </c>
      <c r="G602" s="271">
        <v>374</v>
      </c>
      <c r="H602" s="271" t="s">
        <v>349</v>
      </c>
      <c r="I602" s="271" t="s">
        <v>349</v>
      </c>
      <c r="J602" s="271">
        <v>8</v>
      </c>
      <c r="K602" s="271">
        <v>696</v>
      </c>
      <c r="L602" s="271">
        <v>479</v>
      </c>
      <c r="M602" s="271" t="s">
        <v>349</v>
      </c>
      <c r="N602" s="271" t="s">
        <v>349</v>
      </c>
      <c r="O602" s="271">
        <v>270</v>
      </c>
      <c r="P602" s="271" t="s">
        <v>349</v>
      </c>
      <c r="Q602" s="271" t="s">
        <v>349</v>
      </c>
      <c r="R602" s="271">
        <v>22</v>
      </c>
      <c r="S602" s="271">
        <v>196</v>
      </c>
      <c r="T602" s="271">
        <v>141</v>
      </c>
      <c r="U602" s="271" t="s">
        <v>349</v>
      </c>
      <c r="V602" s="271" t="s">
        <v>349</v>
      </c>
      <c r="W602" s="271">
        <v>104</v>
      </c>
      <c r="X602" s="271" t="s">
        <v>349</v>
      </c>
      <c r="Y602" s="271" t="s">
        <v>349</v>
      </c>
    </row>
    <row r="603" spans="1:25" s="6" customFormat="1" ht="25.5" customHeight="1" x14ac:dyDescent="0.15">
      <c r="A603" s="12" t="s">
        <v>336</v>
      </c>
      <c r="B603" s="273">
        <v>38</v>
      </c>
      <c r="C603" s="271">
        <v>961</v>
      </c>
      <c r="D603" s="271">
        <v>767</v>
      </c>
      <c r="E603" s="271" t="s">
        <v>349</v>
      </c>
      <c r="F603" s="271" t="s">
        <v>349</v>
      </c>
      <c r="G603" s="271">
        <v>463</v>
      </c>
      <c r="H603" s="271" t="s">
        <v>349</v>
      </c>
      <c r="I603" s="271" t="s">
        <v>349</v>
      </c>
      <c r="J603" s="271">
        <v>8</v>
      </c>
      <c r="K603" s="271">
        <v>693</v>
      </c>
      <c r="L603" s="271">
        <v>526</v>
      </c>
      <c r="M603" s="271" t="s">
        <v>349</v>
      </c>
      <c r="N603" s="271" t="s">
        <v>349</v>
      </c>
      <c r="O603" s="271">
        <v>311</v>
      </c>
      <c r="P603" s="271" t="s">
        <v>349</v>
      </c>
      <c r="Q603" s="271" t="s">
        <v>349</v>
      </c>
      <c r="R603" s="271">
        <v>30</v>
      </c>
      <c r="S603" s="271">
        <v>268</v>
      </c>
      <c r="T603" s="271">
        <v>241</v>
      </c>
      <c r="U603" s="271" t="s">
        <v>349</v>
      </c>
      <c r="V603" s="271" t="s">
        <v>349</v>
      </c>
      <c r="W603" s="271">
        <v>152</v>
      </c>
      <c r="X603" s="271" t="s">
        <v>349</v>
      </c>
      <c r="Y603" s="271" t="s">
        <v>349</v>
      </c>
    </row>
    <row r="604" spans="1:25" s="6" customFormat="1" ht="25.5" customHeight="1" x14ac:dyDescent="0.15">
      <c r="A604" s="12" t="s">
        <v>29</v>
      </c>
      <c r="B604" s="273">
        <v>44</v>
      </c>
      <c r="C604" s="271">
        <v>1081</v>
      </c>
      <c r="D604" s="271">
        <v>872</v>
      </c>
      <c r="E604" s="271">
        <v>184</v>
      </c>
      <c r="F604" s="271">
        <v>688</v>
      </c>
      <c r="G604" s="271">
        <v>504</v>
      </c>
      <c r="H604" s="271">
        <v>35</v>
      </c>
      <c r="I604" s="271">
        <v>469</v>
      </c>
      <c r="J604" s="271">
        <v>10</v>
      </c>
      <c r="K604" s="271">
        <v>779</v>
      </c>
      <c r="L604" s="271">
        <v>598</v>
      </c>
      <c r="M604" s="271">
        <v>140</v>
      </c>
      <c r="N604" s="271">
        <v>458</v>
      </c>
      <c r="O604" s="271">
        <v>337</v>
      </c>
      <c r="P604" s="271">
        <v>22</v>
      </c>
      <c r="Q604" s="271">
        <v>315</v>
      </c>
      <c r="R604" s="271">
        <v>34</v>
      </c>
      <c r="S604" s="271">
        <v>302</v>
      </c>
      <c r="T604" s="271">
        <v>274</v>
      </c>
      <c r="U604" s="271">
        <v>44</v>
      </c>
      <c r="V604" s="271">
        <v>230</v>
      </c>
      <c r="W604" s="271">
        <v>167</v>
      </c>
      <c r="X604" s="271">
        <v>13</v>
      </c>
      <c r="Y604" s="271">
        <v>154</v>
      </c>
    </row>
    <row r="605" spans="1:25" s="6" customFormat="1" ht="25.5" customHeight="1" x14ac:dyDescent="0.15">
      <c r="A605" s="12" t="s">
        <v>335</v>
      </c>
      <c r="B605" s="123">
        <v>49</v>
      </c>
      <c r="C605" s="122">
        <f>SUM(C607:C629)</f>
        <v>3760</v>
      </c>
      <c r="D605" s="122">
        <f>SUM(D607:D629)</f>
        <v>3197</v>
      </c>
      <c r="E605" s="122">
        <f>SUM(E607:E629)</f>
        <v>676</v>
      </c>
      <c r="F605" s="122">
        <f>SUM(F607:F629)</f>
        <v>2521</v>
      </c>
      <c r="G605" s="122">
        <f>SUM(G607:G629)</f>
        <v>2107</v>
      </c>
      <c r="H605" s="122">
        <f>SUM(H607:H629)</f>
        <v>185</v>
      </c>
      <c r="I605" s="122">
        <f>SUM(I607:I629)</f>
        <v>1922</v>
      </c>
      <c r="J605" s="122">
        <f>SUM(J607:J629)</f>
        <v>44</v>
      </c>
      <c r="K605" s="122">
        <f>SUM(K607:K629)</f>
        <v>2836</v>
      </c>
      <c r="L605" s="122">
        <f>SUM(L607:L629)</f>
        <v>2351</v>
      </c>
      <c r="M605" s="122">
        <f>SUM(M607:M629)</f>
        <v>518</v>
      </c>
      <c r="N605" s="122">
        <f>SUM(N607:N629)</f>
        <v>1833</v>
      </c>
      <c r="O605" s="122">
        <f>SUM(O607:O629)</f>
        <v>1502</v>
      </c>
      <c r="P605" s="122">
        <f>SUM(P607:P629)</f>
        <v>132</v>
      </c>
      <c r="Q605" s="122">
        <f>SUM(Q607:Q629)</f>
        <v>1370</v>
      </c>
      <c r="R605" s="122">
        <f>SUM(R607:R629)</f>
        <v>104</v>
      </c>
      <c r="S605" s="122">
        <f>SUM(S607:S629)</f>
        <v>924</v>
      </c>
      <c r="T605" s="122">
        <f>SUM(T607:T629)</f>
        <v>846</v>
      </c>
      <c r="U605" s="122">
        <f>SUM(U607:U629)</f>
        <v>158</v>
      </c>
      <c r="V605" s="122">
        <f>SUM(V607:V629)</f>
        <v>688</v>
      </c>
      <c r="W605" s="122">
        <f>SUM(W607:W629)</f>
        <v>605</v>
      </c>
      <c r="X605" s="122">
        <f>SUM(X607:X629)</f>
        <v>53</v>
      </c>
      <c r="Y605" s="122">
        <f>SUM(Y607:Y629)</f>
        <v>552</v>
      </c>
    </row>
    <row r="606" spans="1:25" ht="25.5" customHeight="1" x14ac:dyDescent="0.15">
      <c r="A606" s="12" t="s">
        <v>319</v>
      </c>
      <c r="B606" s="384">
        <v>54</v>
      </c>
      <c r="C606" s="382">
        <v>1322</v>
      </c>
      <c r="D606" s="382">
        <v>1058</v>
      </c>
      <c r="E606" s="382">
        <v>225</v>
      </c>
      <c r="F606" s="382">
        <v>833</v>
      </c>
      <c r="G606" s="382">
        <v>700</v>
      </c>
      <c r="H606" s="382">
        <v>44</v>
      </c>
      <c r="I606" s="382">
        <v>656</v>
      </c>
      <c r="J606" s="382">
        <v>14</v>
      </c>
      <c r="K606" s="382">
        <v>966</v>
      </c>
      <c r="L606" s="382">
        <v>751</v>
      </c>
      <c r="M606" s="382">
        <v>164</v>
      </c>
      <c r="N606" s="382">
        <v>587</v>
      </c>
      <c r="O606" s="382">
        <v>465</v>
      </c>
      <c r="P606" s="382">
        <v>27</v>
      </c>
      <c r="Q606" s="382">
        <v>438</v>
      </c>
      <c r="R606" s="383">
        <v>40</v>
      </c>
      <c r="S606" s="383">
        <v>356</v>
      </c>
      <c r="T606" s="382">
        <v>307</v>
      </c>
      <c r="U606" s="383">
        <v>61</v>
      </c>
      <c r="V606" s="383">
        <v>246</v>
      </c>
      <c r="W606" s="382">
        <v>235</v>
      </c>
      <c r="X606" s="381">
        <v>17</v>
      </c>
      <c r="Y606" s="381">
        <v>218</v>
      </c>
    </row>
    <row r="607" spans="1:25" s="6" customFormat="1" ht="25.5" customHeight="1" x14ac:dyDescent="0.15">
      <c r="A607" s="374" t="s">
        <v>318</v>
      </c>
      <c r="B607" s="380">
        <f>J607+R607</f>
        <v>51</v>
      </c>
      <c r="C607" s="367">
        <f>K607+S607</f>
        <v>1316</v>
      </c>
      <c r="D607" s="367">
        <f>L607+T607</f>
        <v>1116</v>
      </c>
      <c r="E607" s="367">
        <v>238</v>
      </c>
      <c r="F607" s="367">
        <v>878</v>
      </c>
      <c r="G607" s="367">
        <f>O607+W607</f>
        <v>735</v>
      </c>
      <c r="H607" s="367">
        <v>63</v>
      </c>
      <c r="I607" s="367">
        <v>672</v>
      </c>
      <c r="J607" s="367">
        <v>15</v>
      </c>
      <c r="K607" s="367">
        <v>996</v>
      </c>
      <c r="L607" s="367">
        <f>M607+N607</f>
        <v>822</v>
      </c>
      <c r="M607" s="367">
        <v>184</v>
      </c>
      <c r="N607" s="367">
        <v>638</v>
      </c>
      <c r="O607" s="367">
        <f>P607+Q607</f>
        <v>524</v>
      </c>
      <c r="P607" s="367">
        <v>45</v>
      </c>
      <c r="Q607" s="367">
        <v>479</v>
      </c>
      <c r="R607" s="47">
        <v>36</v>
      </c>
      <c r="S607" s="47">
        <v>320</v>
      </c>
      <c r="T607" s="367">
        <f>U607+V607</f>
        <v>294</v>
      </c>
      <c r="U607" s="47">
        <v>54</v>
      </c>
      <c r="V607" s="47">
        <v>240</v>
      </c>
      <c r="W607" s="367">
        <f>X607+Y607</f>
        <v>211</v>
      </c>
      <c r="X607" s="379">
        <v>18</v>
      </c>
      <c r="Y607" s="379">
        <v>193</v>
      </c>
    </row>
    <row r="608" spans="1:25" s="377" customFormat="1" ht="13.5" customHeight="1" x14ac:dyDescent="0.15">
      <c r="A608" s="378"/>
      <c r="B608" s="137">
        <f>SUM(B609:B631)</f>
        <v>51</v>
      </c>
      <c r="C608" s="137">
        <f>SUM(C609:C631)</f>
        <v>1316</v>
      </c>
      <c r="D608" s="137">
        <f>SUM(D609:D631)</f>
        <v>1116</v>
      </c>
      <c r="E608" s="137">
        <f>SUM(E609:E631)</f>
        <v>238</v>
      </c>
      <c r="F608" s="137">
        <f>SUM(F609:F631)</f>
        <v>878</v>
      </c>
      <c r="G608" s="137">
        <f>SUM(G609:G631)</f>
        <v>735</v>
      </c>
      <c r="H608" s="137">
        <f>SUM(H609:H631)</f>
        <v>63</v>
      </c>
      <c r="I608" s="137">
        <f>SUM(I609:I631)</f>
        <v>672</v>
      </c>
      <c r="J608" s="137">
        <f>SUM(J609:J631)</f>
        <v>15</v>
      </c>
      <c r="K608" s="137">
        <f>SUM(K609:K631)</f>
        <v>996</v>
      </c>
      <c r="L608" s="137">
        <f>SUM(L609:L631)</f>
        <v>822</v>
      </c>
      <c r="M608" s="137">
        <f>SUM(M609:M631)</f>
        <v>184</v>
      </c>
      <c r="N608" s="137">
        <f>SUM(N609:N631)</f>
        <v>638</v>
      </c>
      <c r="O608" s="137">
        <f>SUM(O609:O631)</f>
        <v>524</v>
      </c>
      <c r="P608" s="137">
        <f>SUM(P609:P631)</f>
        <v>45</v>
      </c>
      <c r="Q608" s="137">
        <f>SUM(Q609:Q631)</f>
        <v>479</v>
      </c>
      <c r="R608" s="137">
        <f>SUM(R609:R631)</f>
        <v>36</v>
      </c>
      <c r="S608" s="137">
        <f>SUM(S609:S631)</f>
        <v>320</v>
      </c>
      <c r="T608" s="137">
        <f>SUM(T609:T631)</f>
        <v>294</v>
      </c>
      <c r="U608" s="137">
        <f>SUM(U609:U631)</f>
        <v>54</v>
      </c>
      <c r="V608" s="137">
        <f>SUM(V609:V631)</f>
        <v>240</v>
      </c>
      <c r="W608" s="137">
        <f>SUM(W609:W631)</f>
        <v>211</v>
      </c>
      <c r="X608" s="137">
        <f>SUM(X609:X631)</f>
        <v>18</v>
      </c>
      <c r="Y608" s="137">
        <f>SUM(Y609:Y631)</f>
        <v>193</v>
      </c>
    </row>
    <row r="609" spans="1:34" ht="18" customHeight="1" x14ac:dyDescent="0.15">
      <c r="A609" s="375" t="s">
        <v>25</v>
      </c>
      <c r="B609" s="11">
        <f>J609+R609</f>
        <v>0</v>
      </c>
      <c r="C609" s="10">
        <f>K609+S609</f>
        <v>0</v>
      </c>
      <c r="D609" s="10">
        <f>L609+T609</f>
        <v>0</v>
      </c>
      <c r="E609" s="10">
        <f>M609+U609</f>
        <v>0</v>
      </c>
      <c r="F609" s="10">
        <f>N609+V609</f>
        <v>0</v>
      </c>
      <c r="G609" s="10">
        <f>O609+W609</f>
        <v>0</v>
      </c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>
        <f>U609+V609</f>
        <v>0</v>
      </c>
      <c r="U609" s="10"/>
      <c r="V609" s="10"/>
      <c r="W609" s="10">
        <f>X609+Y609</f>
        <v>0</v>
      </c>
      <c r="X609" s="10"/>
      <c r="Y609" s="10"/>
    </row>
    <row r="610" spans="1:34" ht="18" customHeight="1" x14ac:dyDescent="0.15">
      <c r="A610" s="375" t="s">
        <v>24</v>
      </c>
      <c r="B610" s="11">
        <f>J610+R610</f>
        <v>7</v>
      </c>
      <c r="C610" s="10">
        <f>K610+S610</f>
        <v>96</v>
      </c>
      <c r="D610" s="10">
        <f>L610+T610</f>
        <v>93</v>
      </c>
      <c r="E610" s="10">
        <f>M610+U610</f>
        <v>16</v>
      </c>
      <c r="F610" s="10">
        <f>N610+V610</f>
        <v>77</v>
      </c>
      <c r="G610" s="10">
        <f>O610+W610</f>
        <v>59</v>
      </c>
      <c r="H610" s="10">
        <f>P610+X610</f>
        <v>5</v>
      </c>
      <c r="I610" s="10">
        <f>Q610+Y610</f>
        <v>54</v>
      </c>
      <c r="J610" s="361">
        <v>3</v>
      </c>
      <c r="K610" s="376">
        <v>60</v>
      </c>
      <c r="L610" s="361">
        <f>M610+N610</f>
        <v>59</v>
      </c>
      <c r="M610" s="361">
        <v>9</v>
      </c>
      <c r="N610" s="95">
        <v>50</v>
      </c>
      <c r="O610" s="361">
        <f>P610+Q610</f>
        <v>38</v>
      </c>
      <c r="P610" s="95">
        <v>4</v>
      </c>
      <c r="Q610" s="95">
        <v>34</v>
      </c>
      <c r="R610" s="361">
        <v>4</v>
      </c>
      <c r="S610" s="361">
        <v>36</v>
      </c>
      <c r="T610" s="10">
        <f>U610+V610</f>
        <v>34</v>
      </c>
      <c r="U610" s="361">
        <v>7</v>
      </c>
      <c r="V610" s="95">
        <v>27</v>
      </c>
      <c r="W610" s="10">
        <f>X610+Y610</f>
        <v>21</v>
      </c>
      <c r="X610" s="95">
        <v>1</v>
      </c>
      <c r="Y610" s="95">
        <v>20</v>
      </c>
    </row>
    <row r="611" spans="1:34" ht="18" customHeight="1" x14ac:dyDescent="0.15">
      <c r="A611" s="375" t="s">
        <v>23</v>
      </c>
      <c r="B611" s="11">
        <f>J611+R611</f>
        <v>0</v>
      </c>
      <c r="C611" s="10">
        <f>K611+S611</f>
        <v>0</v>
      </c>
      <c r="D611" s="10">
        <f>L611+T611</f>
        <v>0</v>
      </c>
      <c r="E611" s="10">
        <f>M611+U611</f>
        <v>0</v>
      </c>
      <c r="F611" s="10">
        <f>N611+V611</f>
        <v>0</v>
      </c>
      <c r="G611" s="10">
        <f>O611+W611</f>
        <v>0</v>
      </c>
      <c r="H611" s="10">
        <f>P611+X611</f>
        <v>0</v>
      </c>
      <c r="I611" s="10">
        <f>Q611+Y611</f>
        <v>0</v>
      </c>
      <c r="J611" s="361"/>
      <c r="K611" s="361"/>
      <c r="L611" s="361">
        <f>M611+N611</f>
        <v>0</v>
      </c>
      <c r="M611" s="361"/>
      <c r="N611" s="95"/>
      <c r="O611" s="361">
        <f>P611+Q611</f>
        <v>0</v>
      </c>
      <c r="P611" s="95"/>
      <c r="Q611" s="95"/>
      <c r="R611" s="361"/>
      <c r="S611" s="361"/>
      <c r="T611" s="10">
        <f>U611+V611</f>
        <v>0</v>
      </c>
      <c r="U611" s="361"/>
      <c r="V611" s="95"/>
      <c r="W611" s="10">
        <f>X611+Y611</f>
        <v>0</v>
      </c>
      <c r="X611" s="95"/>
      <c r="Y611" s="95"/>
    </row>
    <row r="612" spans="1:34" ht="18" customHeight="1" x14ac:dyDescent="0.15">
      <c r="A612" s="375" t="s">
        <v>22</v>
      </c>
      <c r="B612" s="11">
        <f>J612+R612</f>
        <v>2</v>
      </c>
      <c r="C612" s="10">
        <f>K612+S612</f>
        <v>18</v>
      </c>
      <c r="D612" s="10">
        <f>L612+T612</f>
        <v>9</v>
      </c>
      <c r="E612" s="10">
        <f>M612+U612</f>
        <v>0</v>
      </c>
      <c r="F612" s="10">
        <f>N612+V612</f>
        <v>9</v>
      </c>
      <c r="G612" s="10">
        <f>O612+W612</f>
        <v>8</v>
      </c>
      <c r="H612" s="10">
        <f>P612+X612</f>
        <v>1</v>
      </c>
      <c r="I612" s="10">
        <f>Q612+Y612</f>
        <v>7</v>
      </c>
      <c r="J612" s="361"/>
      <c r="K612" s="361"/>
      <c r="L612" s="361">
        <f>M612+N612</f>
        <v>0</v>
      </c>
      <c r="M612" s="361"/>
      <c r="N612" s="95"/>
      <c r="O612" s="361">
        <f>P612+Q612</f>
        <v>0</v>
      </c>
      <c r="P612" s="95"/>
      <c r="Q612" s="95"/>
      <c r="R612" s="361">
        <v>2</v>
      </c>
      <c r="S612" s="361">
        <v>18</v>
      </c>
      <c r="T612" s="10">
        <f>U612+V612</f>
        <v>9</v>
      </c>
      <c r="U612" s="361">
        <v>0</v>
      </c>
      <c r="V612" s="361">
        <v>9</v>
      </c>
      <c r="W612" s="10">
        <f>X612+Y612</f>
        <v>8</v>
      </c>
      <c r="X612" s="361">
        <v>1</v>
      </c>
      <c r="Y612" s="361">
        <v>7</v>
      </c>
    </row>
    <row r="613" spans="1:34" ht="18" customHeight="1" x14ac:dyDescent="0.15">
      <c r="A613" s="375" t="s">
        <v>21</v>
      </c>
      <c r="B613" s="11">
        <f>J613+R613</f>
        <v>2</v>
      </c>
      <c r="C613" s="10">
        <f>K613+S613</f>
        <v>91</v>
      </c>
      <c r="D613" s="10">
        <f>L613+T613</f>
        <v>88</v>
      </c>
      <c r="E613" s="10">
        <f>M613+U613</f>
        <v>17</v>
      </c>
      <c r="F613" s="10">
        <f>N613+V613</f>
        <v>71</v>
      </c>
      <c r="G613" s="10">
        <f>O613+W613</f>
        <v>63</v>
      </c>
      <c r="H613" s="10">
        <f>P613+X613</f>
        <v>5</v>
      </c>
      <c r="I613" s="10">
        <f>Q613+Y613</f>
        <v>58</v>
      </c>
      <c r="J613" s="361">
        <v>2</v>
      </c>
      <c r="K613" s="361">
        <v>91</v>
      </c>
      <c r="L613" s="361">
        <f>M613+N613</f>
        <v>88</v>
      </c>
      <c r="M613" s="361">
        <v>17</v>
      </c>
      <c r="N613" s="95">
        <v>71</v>
      </c>
      <c r="O613" s="361">
        <f>P613+Q613</f>
        <v>63</v>
      </c>
      <c r="P613" s="95">
        <v>5</v>
      </c>
      <c r="Q613" s="95">
        <v>58</v>
      </c>
      <c r="R613" s="361"/>
      <c r="S613" s="361"/>
      <c r="T613" s="10">
        <f>U613+V613</f>
        <v>0</v>
      </c>
      <c r="U613" s="361"/>
      <c r="V613" s="95"/>
      <c r="W613" s="10">
        <f>X613+Y613</f>
        <v>0</v>
      </c>
      <c r="X613" s="95"/>
      <c r="Y613" s="95"/>
    </row>
    <row r="614" spans="1:34" ht="18" customHeight="1" x14ac:dyDescent="0.15">
      <c r="A614" s="375" t="s">
        <v>20</v>
      </c>
      <c r="B614" s="11">
        <f>J614+R614</f>
        <v>1</v>
      </c>
      <c r="C614" s="10">
        <f>K614+S614</f>
        <v>20</v>
      </c>
      <c r="D614" s="10">
        <f>L614+T614</f>
        <v>0</v>
      </c>
      <c r="E614" s="10">
        <f>M614+U614</f>
        <v>0</v>
      </c>
      <c r="F614" s="10">
        <f>N614+V614</f>
        <v>0</v>
      </c>
      <c r="G614" s="10">
        <f>O614+W614</f>
        <v>5</v>
      </c>
      <c r="H614" s="10">
        <f>P614+X614</f>
        <v>0</v>
      </c>
      <c r="I614" s="10">
        <f>Q614+Y614</f>
        <v>5</v>
      </c>
      <c r="J614" s="361">
        <v>1</v>
      </c>
      <c r="K614" s="361">
        <v>20</v>
      </c>
      <c r="L614" s="361">
        <f>M614+N614</f>
        <v>0</v>
      </c>
      <c r="M614" s="361">
        <v>0</v>
      </c>
      <c r="N614" s="95">
        <v>0</v>
      </c>
      <c r="O614" s="361">
        <f>P614+Q614</f>
        <v>5</v>
      </c>
      <c r="P614" s="95">
        <v>0</v>
      </c>
      <c r="Q614" s="95">
        <v>5</v>
      </c>
      <c r="R614" s="361"/>
      <c r="S614" s="361"/>
      <c r="T614" s="10">
        <f>U614+V614</f>
        <v>0</v>
      </c>
      <c r="U614" s="361"/>
      <c r="V614" s="95"/>
      <c r="W614" s="10">
        <f>X614+Y614</f>
        <v>0</v>
      </c>
      <c r="X614" s="95"/>
      <c r="Y614" s="95"/>
    </row>
    <row r="615" spans="1:34" ht="18" customHeight="1" x14ac:dyDescent="0.15">
      <c r="A615" s="375" t="s">
        <v>19</v>
      </c>
      <c r="B615" s="11">
        <f>J615+R615</f>
        <v>0</v>
      </c>
      <c r="C615" s="10">
        <f>K615+S615</f>
        <v>0</v>
      </c>
      <c r="D615" s="10">
        <f>L615+T615</f>
        <v>0</v>
      </c>
      <c r="E615" s="10">
        <f>M615+U615</f>
        <v>0</v>
      </c>
      <c r="F615" s="10">
        <f>N615+V615</f>
        <v>0</v>
      </c>
      <c r="G615" s="10">
        <f>O615+W615</f>
        <v>0</v>
      </c>
      <c r="H615" s="10">
        <f>P615+X615</f>
        <v>0</v>
      </c>
      <c r="I615" s="10">
        <f>Q615+Y615</f>
        <v>0</v>
      </c>
      <c r="J615" s="361"/>
      <c r="K615" s="361"/>
      <c r="L615" s="361">
        <f>M615+N615</f>
        <v>0</v>
      </c>
      <c r="M615" s="361"/>
      <c r="N615" s="95"/>
      <c r="O615" s="361">
        <f>P615+Q615</f>
        <v>0</v>
      </c>
      <c r="P615" s="95"/>
      <c r="Q615" s="95"/>
      <c r="R615" s="361"/>
      <c r="S615" s="361"/>
      <c r="T615" s="10">
        <f>U615+V615</f>
        <v>0</v>
      </c>
      <c r="U615" s="361"/>
      <c r="V615" s="95"/>
      <c r="W615" s="10">
        <f>X615+Y615</f>
        <v>0</v>
      </c>
      <c r="X615" s="95"/>
      <c r="Y615" s="95"/>
    </row>
    <row r="616" spans="1:34" ht="18" customHeight="1" x14ac:dyDescent="0.15">
      <c r="A616" s="375" t="s">
        <v>18</v>
      </c>
      <c r="B616" s="11">
        <f>J616+R616</f>
        <v>0</v>
      </c>
      <c r="C616" s="10">
        <f>K616+S616</f>
        <v>0</v>
      </c>
      <c r="D616" s="10">
        <f>L616+T616</f>
        <v>0</v>
      </c>
      <c r="E616" s="10">
        <f>M616+U616</f>
        <v>0</v>
      </c>
      <c r="F616" s="10">
        <f>N616+V616</f>
        <v>0</v>
      </c>
      <c r="G616" s="10">
        <f>O616+W616</f>
        <v>0</v>
      </c>
      <c r="H616" s="10">
        <f>P616+X616</f>
        <v>0</v>
      </c>
      <c r="I616" s="10">
        <f>Q616+Y616</f>
        <v>0</v>
      </c>
      <c r="J616" s="361"/>
      <c r="K616" s="361"/>
      <c r="L616" s="361">
        <f>M616+N616</f>
        <v>0</v>
      </c>
      <c r="M616" s="361"/>
      <c r="N616" s="95"/>
      <c r="O616" s="361">
        <f>P616+Q616</f>
        <v>0</v>
      </c>
      <c r="P616" s="95"/>
      <c r="Q616" s="95"/>
      <c r="R616" s="361"/>
      <c r="S616" s="361"/>
      <c r="T616" s="10">
        <f>U616+V616</f>
        <v>0</v>
      </c>
      <c r="U616" s="361"/>
      <c r="V616" s="95"/>
      <c r="W616" s="10">
        <f>X616+Y616</f>
        <v>0</v>
      </c>
      <c r="X616" s="95"/>
      <c r="Y616" s="95"/>
      <c r="AH616" s="1" t="s">
        <v>17</v>
      </c>
    </row>
    <row r="617" spans="1:34" ht="18" customHeight="1" x14ac:dyDescent="0.15">
      <c r="A617" s="375" t="s">
        <v>16</v>
      </c>
      <c r="B617" s="11">
        <f>J617+R617</f>
        <v>0</v>
      </c>
      <c r="C617" s="10">
        <f>K617+S617</f>
        <v>0</v>
      </c>
      <c r="D617" s="10">
        <f>L617+T617</f>
        <v>0</v>
      </c>
      <c r="E617" s="10">
        <f>M617+U617</f>
        <v>0</v>
      </c>
      <c r="F617" s="10">
        <f>N617+V617</f>
        <v>0</v>
      </c>
      <c r="G617" s="10">
        <f>O617+W617</f>
        <v>0</v>
      </c>
      <c r="H617" s="10">
        <f>P617+X617</f>
        <v>0</v>
      </c>
      <c r="I617" s="10">
        <f>Q617+Y617</f>
        <v>0</v>
      </c>
      <c r="J617" s="361"/>
      <c r="K617" s="361"/>
      <c r="L617" s="361">
        <f>M617+N617</f>
        <v>0</v>
      </c>
      <c r="M617" s="361"/>
      <c r="N617" s="95"/>
      <c r="O617" s="361">
        <f>P617+Q617</f>
        <v>0</v>
      </c>
      <c r="P617" s="95"/>
      <c r="Q617" s="95"/>
      <c r="R617" s="361"/>
      <c r="S617" s="361"/>
      <c r="T617" s="10">
        <f>U617+V617</f>
        <v>0</v>
      </c>
      <c r="U617" s="361"/>
      <c r="V617" s="95"/>
      <c r="W617" s="10">
        <f>X617+Y617</f>
        <v>0</v>
      </c>
      <c r="X617" s="95"/>
      <c r="Y617" s="95"/>
    </row>
    <row r="618" spans="1:34" ht="18" customHeight="1" x14ac:dyDescent="0.15">
      <c r="A618" s="375" t="s">
        <v>15</v>
      </c>
      <c r="B618" s="11">
        <f>J618+R618</f>
        <v>0</v>
      </c>
      <c r="C618" s="10">
        <f>K618+S618</f>
        <v>0</v>
      </c>
      <c r="D618" s="10">
        <f>L618+T618</f>
        <v>0</v>
      </c>
      <c r="E618" s="10">
        <f>M618+U618</f>
        <v>0</v>
      </c>
      <c r="F618" s="10">
        <f>N618+V618</f>
        <v>0</v>
      </c>
      <c r="G618" s="10">
        <f>O618+W618</f>
        <v>0</v>
      </c>
      <c r="H618" s="10">
        <f>P618+X618</f>
        <v>0</v>
      </c>
      <c r="I618" s="10">
        <f>Q618+Y618</f>
        <v>0</v>
      </c>
      <c r="J618" s="361"/>
      <c r="K618" s="361"/>
      <c r="L618" s="361">
        <f>M618+N618</f>
        <v>0</v>
      </c>
      <c r="M618" s="361"/>
      <c r="N618" s="95"/>
      <c r="O618" s="361">
        <f>P618+Q618</f>
        <v>0</v>
      </c>
      <c r="P618" s="95"/>
      <c r="Q618" s="95"/>
      <c r="R618" s="361"/>
      <c r="S618" s="361"/>
      <c r="T618" s="10">
        <f>U618+V618</f>
        <v>0</v>
      </c>
      <c r="U618" s="361"/>
      <c r="V618" s="95"/>
      <c r="W618" s="10">
        <f>X618+Y618</f>
        <v>0</v>
      </c>
      <c r="X618" s="95"/>
      <c r="Y618" s="95"/>
    </row>
    <row r="619" spans="1:34" ht="18" customHeight="1" x14ac:dyDescent="0.15">
      <c r="A619" s="375" t="s">
        <v>14</v>
      </c>
      <c r="B619" s="11">
        <f>J619+R619</f>
        <v>1</v>
      </c>
      <c r="C619" s="10">
        <f>K619+S619</f>
        <v>9</v>
      </c>
      <c r="D619" s="10">
        <f>L619+T619</f>
        <v>10</v>
      </c>
      <c r="E619" s="10">
        <f>M619+U619</f>
        <v>1</v>
      </c>
      <c r="F619" s="10">
        <f>N619+V619</f>
        <v>9</v>
      </c>
      <c r="G619" s="10">
        <f>O619+W619</f>
        <v>7</v>
      </c>
      <c r="H619" s="10">
        <f>P619+X619</f>
        <v>1</v>
      </c>
      <c r="I619" s="10">
        <f>Q619+Y619</f>
        <v>6</v>
      </c>
      <c r="J619" s="361"/>
      <c r="K619" s="361"/>
      <c r="L619" s="361">
        <f>M619+N619</f>
        <v>0</v>
      </c>
      <c r="M619" s="361"/>
      <c r="N619" s="95"/>
      <c r="O619" s="361">
        <f>P619+Q619</f>
        <v>0</v>
      </c>
      <c r="P619" s="95"/>
      <c r="Q619" s="95"/>
      <c r="R619" s="361">
        <v>1</v>
      </c>
      <c r="S619" s="361">
        <v>9</v>
      </c>
      <c r="T619" s="10">
        <f>U619+V619</f>
        <v>10</v>
      </c>
      <c r="U619" s="361">
        <v>1</v>
      </c>
      <c r="V619" s="95">
        <v>9</v>
      </c>
      <c r="W619" s="10">
        <f>X619+Y619</f>
        <v>7</v>
      </c>
      <c r="X619" s="95">
        <v>1</v>
      </c>
      <c r="Y619" s="95">
        <v>6</v>
      </c>
    </row>
    <row r="620" spans="1:34" ht="18" customHeight="1" x14ac:dyDescent="0.15">
      <c r="A620" s="375" t="s">
        <v>13</v>
      </c>
      <c r="B620" s="11">
        <f>J620+R620</f>
        <v>8</v>
      </c>
      <c r="C620" s="10">
        <f>K620+S620</f>
        <v>72</v>
      </c>
      <c r="D620" s="10">
        <f>L620+T620</f>
        <v>57</v>
      </c>
      <c r="E620" s="10">
        <f>M620+U620</f>
        <v>14</v>
      </c>
      <c r="F620" s="10">
        <f>N620+V620</f>
        <v>43</v>
      </c>
      <c r="G620" s="10">
        <f>O620+W620</f>
        <v>42</v>
      </c>
      <c r="H620" s="10">
        <f>P620+X620</f>
        <v>4</v>
      </c>
      <c r="I620" s="10">
        <f>Q620+Y620</f>
        <v>38</v>
      </c>
      <c r="J620" s="361"/>
      <c r="K620" s="361"/>
      <c r="L620" s="361">
        <f>M620+N620</f>
        <v>0</v>
      </c>
      <c r="M620" s="361"/>
      <c r="N620" s="95"/>
      <c r="O620" s="361">
        <f>P620+Q620</f>
        <v>0</v>
      </c>
      <c r="P620" s="95"/>
      <c r="Q620" s="95"/>
      <c r="R620" s="95">
        <v>8</v>
      </c>
      <c r="S620" s="95">
        <v>72</v>
      </c>
      <c r="T620" s="10">
        <f>U620+V620</f>
        <v>57</v>
      </c>
      <c r="U620" s="95">
        <v>14</v>
      </c>
      <c r="V620" s="95">
        <v>43</v>
      </c>
      <c r="W620" s="10">
        <f>X620+Y620</f>
        <v>42</v>
      </c>
      <c r="X620" s="95">
        <v>4</v>
      </c>
      <c r="Y620" s="95">
        <v>38</v>
      </c>
    </row>
    <row r="621" spans="1:34" ht="18" customHeight="1" x14ac:dyDescent="0.15">
      <c r="A621" s="375" t="s">
        <v>334</v>
      </c>
      <c r="B621" s="11">
        <f>J621+R621</f>
        <v>2</v>
      </c>
      <c r="C621" s="10">
        <f>K621+S621</f>
        <v>50</v>
      </c>
      <c r="D621" s="10">
        <f>L621+T621</f>
        <v>48</v>
      </c>
      <c r="E621" s="10">
        <f>M621+U621</f>
        <v>13</v>
      </c>
      <c r="F621" s="10">
        <f>N621+V621</f>
        <v>35</v>
      </c>
      <c r="G621" s="10">
        <f>O621+W621</f>
        <v>34</v>
      </c>
      <c r="H621" s="10">
        <f>P621+X621</f>
        <v>2</v>
      </c>
      <c r="I621" s="10">
        <f>Q621+Y621</f>
        <v>32</v>
      </c>
      <c r="J621" s="361">
        <v>1</v>
      </c>
      <c r="K621" s="361">
        <v>41</v>
      </c>
      <c r="L621" s="361">
        <f>M621+N621</f>
        <v>39</v>
      </c>
      <c r="M621" s="361">
        <v>11</v>
      </c>
      <c r="N621" s="95">
        <v>28</v>
      </c>
      <c r="O621" s="361">
        <f>P621+Q621</f>
        <v>27</v>
      </c>
      <c r="P621" s="95">
        <v>1</v>
      </c>
      <c r="Q621" s="95">
        <v>26</v>
      </c>
      <c r="R621" s="361">
        <v>1</v>
      </c>
      <c r="S621" s="361">
        <v>9</v>
      </c>
      <c r="T621" s="10">
        <f>U621+V621</f>
        <v>9</v>
      </c>
      <c r="U621" s="361">
        <v>2</v>
      </c>
      <c r="V621" s="95">
        <v>7</v>
      </c>
      <c r="W621" s="10">
        <f>X621+Y621</f>
        <v>7</v>
      </c>
      <c r="X621" s="95">
        <v>1</v>
      </c>
      <c r="Y621" s="95">
        <v>6</v>
      </c>
    </row>
    <row r="622" spans="1:34" ht="18" customHeight="1" x14ac:dyDescent="0.15">
      <c r="A622" s="375" t="s">
        <v>11</v>
      </c>
      <c r="B622" s="11">
        <f>J622+R622</f>
        <v>1</v>
      </c>
      <c r="C622" s="10">
        <f>K622+S622</f>
        <v>9</v>
      </c>
      <c r="D622" s="10">
        <f>L622+T622</f>
        <v>9</v>
      </c>
      <c r="E622" s="10">
        <f>M622+U622</f>
        <v>3</v>
      </c>
      <c r="F622" s="10">
        <f>N622+V622</f>
        <v>6</v>
      </c>
      <c r="G622" s="10">
        <f>O622+W622</f>
        <v>8</v>
      </c>
      <c r="H622" s="10">
        <f>P622+X622</f>
        <v>1</v>
      </c>
      <c r="I622" s="10">
        <f>Q622+Y622</f>
        <v>7</v>
      </c>
      <c r="J622" s="361"/>
      <c r="K622" s="361"/>
      <c r="L622" s="361">
        <f>M622+N622</f>
        <v>0</v>
      </c>
      <c r="M622" s="361"/>
      <c r="N622" s="95"/>
      <c r="O622" s="361">
        <f>P622+Q622</f>
        <v>0</v>
      </c>
      <c r="P622" s="95"/>
      <c r="Q622" s="95"/>
      <c r="R622" s="361">
        <v>1</v>
      </c>
      <c r="S622" s="361">
        <v>9</v>
      </c>
      <c r="T622" s="10">
        <f>U622+V622</f>
        <v>9</v>
      </c>
      <c r="U622" s="361">
        <v>3</v>
      </c>
      <c r="V622" s="95">
        <v>6</v>
      </c>
      <c r="W622" s="10">
        <f>X622+Y622</f>
        <v>8</v>
      </c>
      <c r="X622" s="95">
        <v>1</v>
      </c>
      <c r="Y622" s="95">
        <v>7</v>
      </c>
    </row>
    <row r="623" spans="1:34" ht="18" customHeight="1" x14ac:dyDescent="0.15">
      <c r="A623" s="375" t="s">
        <v>10</v>
      </c>
      <c r="B623" s="11">
        <f>J623+R623</f>
        <v>5</v>
      </c>
      <c r="C623" s="10">
        <f>K623+S623</f>
        <v>45</v>
      </c>
      <c r="D623" s="10">
        <f>L623+T623</f>
        <v>44</v>
      </c>
      <c r="E623" s="10">
        <f>M623+U623</f>
        <v>12</v>
      </c>
      <c r="F623" s="10">
        <f>N623+V623</f>
        <v>32</v>
      </c>
      <c r="G623" s="10">
        <f>O623+W623</f>
        <v>29</v>
      </c>
      <c r="H623" s="10">
        <f>P623+X623</f>
        <v>3</v>
      </c>
      <c r="I623" s="10">
        <f>Q623+Y623</f>
        <v>26</v>
      </c>
      <c r="J623" s="361"/>
      <c r="K623" s="361"/>
      <c r="L623" s="361">
        <f>M623+N623</f>
        <v>0</v>
      </c>
      <c r="M623" s="361"/>
      <c r="N623" s="95"/>
      <c r="O623" s="361">
        <f>P623+Q623</f>
        <v>0</v>
      </c>
      <c r="P623" s="95"/>
      <c r="Q623" s="95"/>
      <c r="R623" s="92">
        <v>5</v>
      </c>
      <c r="S623" s="92">
        <v>45</v>
      </c>
      <c r="T623" s="10">
        <f>U623+V623</f>
        <v>44</v>
      </c>
      <c r="U623" s="92">
        <v>12</v>
      </c>
      <c r="V623" s="92">
        <v>32</v>
      </c>
      <c r="W623" s="10">
        <f>X623+Y623</f>
        <v>29</v>
      </c>
      <c r="X623" s="361">
        <v>3</v>
      </c>
      <c r="Y623" s="361">
        <v>26</v>
      </c>
    </row>
    <row r="624" spans="1:34" ht="18" customHeight="1" x14ac:dyDescent="0.15">
      <c r="A624" s="375" t="s">
        <v>9</v>
      </c>
      <c r="B624" s="11">
        <f>J624+R624</f>
        <v>1</v>
      </c>
      <c r="C624" s="10">
        <f>K624+S624</f>
        <v>75</v>
      </c>
      <c r="D624" s="10">
        <f>L624+T624</f>
        <v>67</v>
      </c>
      <c r="E624" s="10">
        <f>M624+U624</f>
        <v>0</v>
      </c>
      <c r="F624" s="10">
        <f>N624+V624</f>
        <v>67</v>
      </c>
      <c r="G624" s="10">
        <f>O624+W624</f>
        <v>47</v>
      </c>
      <c r="H624" s="10">
        <f>P624+X624</f>
        <v>0</v>
      </c>
      <c r="I624" s="10">
        <f>Q624+Y624</f>
        <v>47</v>
      </c>
      <c r="J624" s="361">
        <v>1</v>
      </c>
      <c r="K624" s="361">
        <v>75</v>
      </c>
      <c r="L624" s="361">
        <f>M624+N624</f>
        <v>67</v>
      </c>
      <c r="M624" s="361">
        <v>0</v>
      </c>
      <c r="N624" s="95">
        <v>67</v>
      </c>
      <c r="O624" s="361">
        <f>P624+Q624</f>
        <v>47</v>
      </c>
      <c r="P624" s="95"/>
      <c r="Q624" s="95">
        <v>47</v>
      </c>
      <c r="R624" s="361"/>
      <c r="S624" s="361"/>
      <c r="T624" s="10">
        <f>U624+V624</f>
        <v>0</v>
      </c>
      <c r="U624" s="361"/>
      <c r="V624" s="95"/>
      <c r="W624" s="10">
        <f>X624+Y624</f>
        <v>0</v>
      </c>
      <c r="X624" s="95"/>
      <c r="Y624" s="95"/>
    </row>
    <row r="625" spans="1:25" ht="18" customHeight="1" x14ac:dyDescent="0.15">
      <c r="A625" s="375" t="s">
        <v>8</v>
      </c>
      <c r="B625" s="11">
        <f>J625+R625</f>
        <v>4</v>
      </c>
      <c r="C625" s="10">
        <f>K625+S625</f>
        <v>410</v>
      </c>
      <c r="D625" s="10">
        <f>L625+T625</f>
        <v>346</v>
      </c>
      <c r="E625" s="10">
        <f>M625+U625</f>
        <v>77</v>
      </c>
      <c r="F625" s="10">
        <f>N625+V625</f>
        <v>269</v>
      </c>
      <c r="G625" s="10">
        <f>O625+W625</f>
        <v>201</v>
      </c>
      <c r="H625" s="10">
        <f>P625+X625</f>
        <v>26</v>
      </c>
      <c r="I625" s="10">
        <f>Q625+Y625</f>
        <v>175</v>
      </c>
      <c r="J625" s="361">
        <v>2</v>
      </c>
      <c r="K625" s="361">
        <v>392</v>
      </c>
      <c r="L625" s="361">
        <f>M625+N625</f>
        <v>327</v>
      </c>
      <c r="M625" s="361">
        <v>76</v>
      </c>
      <c r="N625" s="361">
        <v>251</v>
      </c>
      <c r="O625" s="361">
        <f>P625+Q625</f>
        <v>189</v>
      </c>
      <c r="P625" s="361">
        <v>25</v>
      </c>
      <c r="Q625" s="361">
        <v>164</v>
      </c>
      <c r="R625" s="361">
        <v>2</v>
      </c>
      <c r="S625" s="361">
        <v>18</v>
      </c>
      <c r="T625" s="10">
        <f>U625+V625</f>
        <v>19</v>
      </c>
      <c r="U625" s="361">
        <v>1</v>
      </c>
      <c r="V625" s="95">
        <v>18</v>
      </c>
      <c r="W625" s="10">
        <f>X625+Y625</f>
        <v>12</v>
      </c>
      <c r="X625" s="95">
        <v>1</v>
      </c>
      <c r="Y625" s="95">
        <v>11</v>
      </c>
    </row>
    <row r="626" spans="1:25" ht="18" customHeight="1" x14ac:dyDescent="0.15">
      <c r="A626" s="375" t="s">
        <v>7</v>
      </c>
      <c r="B626" s="11">
        <f>J626+R626</f>
        <v>2</v>
      </c>
      <c r="C626" s="10">
        <f>K626+S626</f>
        <v>18</v>
      </c>
      <c r="D626" s="10">
        <f>L626+T626</f>
        <v>17</v>
      </c>
      <c r="E626" s="10">
        <f>M626+U626</f>
        <v>4</v>
      </c>
      <c r="F626" s="10">
        <f>N626+V626</f>
        <v>13</v>
      </c>
      <c r="G626" s="10">
        <f>O626+W626</f>
        <v>11</v>
      </c>
      <c r="H626" s="10">
        <f>P626+X626</f>
        <v>1</v>
      </c>
      <c r="I626" s="10">
        <f>Q626+Y626</f>
        <v>10</v>
      </c>
      <c r="J626" s="361"/>
      <c r="K626" s="361"/>
      <c r="L626" s="361">
        <f>M626+N626</f>
        <v>0</v>
      </c>
      <c r="M626" s="361"/>
      <c r="N626" s="95"/>
      <c r="O626" s="361">
        <f>P626+Q626</f>
        <v>0</v>
      </c>
      <c r="P626" s="95"/>
      <c r="Q626" s="95"/>
      <c r="R626" s="361">
        <v>2</v>
      </c>
      <c r="S626" s="361">
        <v>18</v>
      </c>
      <c r="T626" s="10">
        <f>U626+V626</f>
        <v>17</v>
      </c>
      <c r="U626" s="361">
        <v>4</v>
      </c>
      <c r="V626" s="361">
        <v>13</v>
      </c>
      <c r="W626" s="10">
        <f>X626+Y626</f>
        <v>11</v>
      </c>
      <c r="X626" s="361">
        <v>1</v>
      </c>
      <c r="Y626" s="361">
        <v>10</v>
      </c>
    </row>
    <row r="627" spans="1:25" ht="18" customHeight="1" x14ac:dyDescent="0.15">
      <c r="A627" s="375" t="s">
        <v>6</v>
      </c>
      <c r="B627" s="11">
        <f>J627+R627</f>
        <v>1</v>
      </c>
      <c r="C627" s="10">
        <f>K627+S627</f>
        <v>9</v>
      </c>
      <c r="D627" s="10">
        <f>L627+T627</f>
        <v>9</v>
      </c>
      <c r="E627" s="10">
        <f>M627+U627</f>
        <v>0</v>
      </c>
      <c r="F627" s="10">
        <f>N627+V627</f>
        <v>9</v>
      </c>
      <c r="G627" s="10">
        <f>O627+W627</f>
        <v>6</v>
      </c>
      <c r="H627" s="10">
        <f>P627+X627</f>
        <v>1</v>
      </c>
      <c r="I627" s="10">
        <f>Q627+Y627</f>
        <v>5</v>
      </c>
      <c r="J627" s="361"/>
      <c r="K627" s="361"/>
      <c r="L627" s="361">
        <f>M627+N627</f>
        <v>0</v>
      </c>
      <c r="M627" s="361"/>
      <c r="N627" s="95"/>
      <c r="O627" s="361">
        <f>P627+Q627</f>
        <v>0</v>
      </c>
      <c r="P627" s="95"/>
      <c r="Q627" s="95"/>
      <c r="R627" s="361">
        <v>1</v>
      </c>
      <c r="S627" s="361">
        <v>9</v>
      </c>
      <c r="T627" s="10">
        <f>U627+V627</f>
        <v>9</v>
      </c>
      <c r="U627" s="361">
        <v>0</v>
      </c>
      <c r="V627" s="95">
        <v>9</v>
      </c>
      <c r="W627" s="10">
        <f>X627+Y627</f>
        <v>6</v>
      </c>
      <c r="X627" s="95">
        <v>1</v>
      </c>
      <c r="Y627" s="95">
        <v>5</v>
      </c>
    </row>
    <row r="628" spans="1:25" ht="18" customHeight="1" x14ac:dyDescent="0.15">
      <c r="A628" s="375" t="s">
        <v>5</v>
      </c>
      <c r="B628" s="11">
        <f>J628+R628</f>
        <v>2</v>
      </c>
      <c r="C628" s="10">
        <f>K628+S628</f>
        <v>14</v>
      </c>
      <c r="D628" s="10">
        <f>L628+T628</f>
        <v>14</v>
      </c>
      <c r="E628" s="10">
        <f>M628+U628</f>
        <v>1</v>
      </c>
      <c r="F628" s="10">
        <f>N628+V628</f>
        <v>13</v>
      </c>
      <c r="G628" s="10">
        <f>O628+W628</f>
        <v>13</v>
      </c>
      <c r="H628" s="10">
        <f>P628+X628</f>
        <v>0</v>
      </c>
      <c r="I628" s="10">
        <f>Q628+Y628</f>
        <v>13</v>
      </c>
      <c r="J628" s="361"/>
      <c r="K628" s="361"/>
      <c r="L628" s="361">
        <f>M628+N628</f>
        <v>0</v>
      </c>
      <c r="M628" s="361"/>
      <c r="N628" s="95"/>
      <c r="O628" s="361">
        <f>P628+Q628</f>
        <v>0</v>
      </c>
      <c r="P628" s="95"/>
      <c r="Q628" s="95"/>
      <c r="R628" s="361">
        <v>2</v>
      </c>
      <c r="S628" s="361">
        <v>14</v>
      </c>
      <c r="T628" s="10">
        <f>U628+V628</f>
        <v>14</v>
      </c>
      <c r="U628" s="361">
        <v>1</v>
      </c>
      <c r="V628" s="361">
        <v>13</v>
      </c>
      <c r="W628" s="10">
        <f>X628+Y628</f>
        <v>13</v>
      </c>
      <c r="X628" s="95">
        <v>0</v>
      </c>
      <c r="Y628" s="95">
        <v>13</v>
      </c>
    </row>
    <row r="629" spans="1:25" ht="18" customHeight="1" x14ac:dyDescent="0.15">
      <c r="A629" s="375" t="s">
        <v>4</v>
      </c>
      <c r="B629" s="11">
        <f>J629+R629</f>
        <v>7</v>
      </c>
      <c r="C629" s="10">
        <f>K629+S629</f>
        <v>192</v>
      </c>
      <c r="D629" s="10">
        <f>L629+T629</f>
        <v>154</v>
      </c>
      <c r="E629" s="10">
        <f>M629+U629</f>
        <v>42</v>
      </c>
      <c r="F629" s="10">
        <f>N629+V629</f>
        <v>112</v>
      </c>
      <c r="G629" s="10">
        <f>O629+W629</f>
        <v>104</v>
      </c>
      <c r="H629" s="10">
        <f>P629+X629</f>
        <v>9</v>
      </c>
      <c r="I629" s="10">
        <f>Q629+Y629</f>
        <v>95</v>
      </c>
      <c r="J629" s="361">
        <v>4</v>
      </c>
      <c r="K629" s="361">
        <v>165</v>
      </c>
      <c r="L629" s="361">
        <f>M629+N629</f>
        <v>127</v>
      </c>
      <c r="M629" s="361">
        <v>37</v>
      </c>
      <c r="N629" s="95">
        <v>90</v>
      </c>
      <c r="O629" s="361">
        <f>P629+Q629</f>
        <v>85</v>
      </c>
      <c r="P629" s="95">
        <v>7</v>
      </c>
      <c r="Q629" s="95">
        <v>78</v>
      </c>
      <c r="R629" s="361">
        <v>3</v>
      </c>
      <c r="S629" s="361">
        <v>27</v>
      </c>
      <c r="T629" s="10">
        <f>U629+V629</f>
        <v>27</v>
      </c>
      <c r="U629" s="95">
        <v>5</v>
      </c>
      <c r="V629" s="95">
        <v>22</v>
      </c>
      <c r="W629" s="10">
        <f>X629+Y629</f>
        <v>19</v>
      </c>
      <c r="X629" s="95">
        <v>2</v>
      </c>
      <c r="Y629" s="95">
        <v>17</v>
      </c>
    </row>
    <row r="630" spans="1:25" ht="18" customHeight="1" x14ac:dyDescent="0.15">
      <c r="A630" s="375" t="s">
        <v>3</v>
      </c>
      <c r="B630" s="11">
        <f>J630+R630</f>
        <v>4</v>
      </c>
      <c r="C630" s="10">
        <f>K630+S630</f>
        <v>36</v>
      </c>
      <c r="D630" s="10">
        <f>L630+T630</f>
        <v>36</v>
      </c>
      <c r="E630" s="10">
        <f>M630+U630</f>
        <v>4</v>
      </c>
      <c r="F630" s="10">
        <f>N630+V630</f>
        <v>32</v>
      </c>
      <c r="G630" s="10">
        <f>O630+W630</f>
        <v>28</v>
      </c>
      <c r="H630" s="10">
        <f>P630+X630</f>
        <v>1</v>
      </c>
      <c r="I630" s="10">
        <f>Q630+Y630</f>
        <v>27</v>
      </c>
      <c r="J630" s="361"/>
      <c r="K630" s="361"/>
      <c r="L630" s="361">
        <f>M630+N630</f>
        <v>0</v>
      </c>
      <c r="M630" s="361"/>
      <c r="N630" s="95"/>
      <c r="O630" s="361">
        <f>P630+Q630</f>
        <v>0</v>
      </c>
      <c r="P630" s="95"/>
      <c r="Q630" s="95"/>
      <c r="R630" s="361">
        <v>4</v>
      </c>
      <c r="S630" s="361">
        <v>36</v>
      </c>
      <c r="T630" s="10">
        <f>U630+V630</f>
        <v>36</v>
      </c>
      <c r="U630" s="361">
        <v>4</v>
      </c>
      <c r="V630" s="361">
        <v>32</v>
      </c>
      <c r="W630" s="10">
        <f>X630+Y630</f>
        <v>28</v>
      </c>
      <c r="X630" s="361">
        <v>1</v>
      </c>
      <c r="Y630" s="361">
        <v>27</v>
      </c>
    </row>
    <row r="631" spans="1:25" s="6" customFormat="1" ht="18" customHeight="1" x14ac:dyDescent="0.15">
      <c r="A631" s="374" t="s">
        <v>2</v>
      </c>
      <c r="B631" s="8">
        <f>J631+R631</f>
        <v>1</v>
      </c>
      <c r="C631" s="7">
        <f>K631+S631</f>
        <v>152</v>
      </c>
      <c r="D631" s="7">
        <f>L631+T631</f>
        <v>115</v>
      </c>
      <c r="E631" s="7">
        <f>M631+U631</f>
        <v>34</v>
      </c>
      <c r="F631" s="7">
        <f>N631+V631</f>
        <v>81</v>
      </c>
      <c r="G631" s="7">
        <f>O631+W631</f>
        <v>70</v>
      </c>
      <c r="H631" s="7">
        <f>P631+X631</f>
        <v>3</v>
      </c>
      <c r="I631" s="7">
        <f>Q631+Y631</f>
        <v>67</v>
      </c>
      <c r="J631" s="97">
        <v>1</v>
      </c>
      <c r="K631" s="97">
        <v>152</v>
      </c>
      <c r="L631" s="86">
        <f>M631+N631</f>
        <v>115</v>
      </c>
      <c r="M631" s="97">
        <v>34</v>
      </c>
      <c r="N631" s="97">
        <v>81</v>
      </c>
      <c r="O631" s="86">
        <f>P631+Q631</f>
        <v>70</v>
      </c>
      <c r="P631" s="86">
        <v>3</v>
      </c>
      <c r="Q631" s="86">
        <v>67</v>
      </c>
      <c r="R631" s="86"/>
      <c r="S631" s="86"/>
      <c r="T631" s="86">
        <f>U631+V631</f>
        <v>0</v>
      </c>
      <c r="U631" s="86"/>
      <c r="V631" s="97"/>
      <c r="W631" s="86">
        <f>X631+Y631</f>
        <v>0</v>
      </c>
      <c r="X631" s="97"/>
      <c r="Y631" s="97"/>
    </row>
    <row r="632" spans="1:25" ht="17.25" customHeight="1" x14ac:dyDescent="0.15">
      <c r="A632" s="82" t="s">
        <v>348</v>
      </c>
      <c r="B632" s="5"/>
      <c r="C632" s="5"/>
      <c r="D632" s="5"/>
      <c r="E632" s="5"/>
      <c r="F632" s="5"/>
      <c r="G632" s="5"/>
      <c r="H632" s="5"/>
      <c r="I632" s="5"/>
      <c r="J632" s="5" t="s">
        <v>332</v>
      </c>
      <c r="K632" s="5"/>
      <c r="L632" s="5"/>
      <c r="M632" s="5"/>
      <c r="N632" s="5"/>
      <c r="O632" s="5"/>
      <c r="P632" s="5"/>
      <c r="Q632" s="5"/>
    </row>
    <row r="633" spans="1:25" x14ac:dyDescent="0.15">
      <c r="B633" s="96"/>
      <c r="C633" s="96"/>
      <c r="D633" s="96"/>
      <c r="E633" s="96"/>
      <c r="F633" s="96"/>
      <c r="G633" s="96"/>
      <c r="H633" s="96"/>
      <c r="I633" s="96"/>
      <c r="J633" s="96"/>
      <c r="K633" s="96"/>
      <c r="L633" s="96"/>
      <c r="M633" s="96"/>
      <c r="N633" s="96"/>
      <c r="O633" s="96"/>
      <c r="P633" s="96"/>
      <c r="Q633" s="96"/>
    </row>
    <row r="634" spans="1:25" ht="18.75" x14ac:dyDescent="0.15">
      <c r="A634" s="2"/>
      <c r="B634" s="94"/>
    </row>
    <row r="636" spans="1:25" ht="24.75" customHeight="1" x14ac:dyDescent="0.15">
      <c r="A636" s="373" t="s">
        <v>347</v>
      </c>
      <c r="B636" s="373"/>
      <c r="C636" s="373"/>
      <c r="D636" s="373"/>
      <c r="E636" s="373"/>
      <c r="F636" s="373"/>
      <c r="H636" s="82" t="s">
        <v>17</v>
      </c>
      <c r="I636" s="5"/>
      <c r="J636" s="5"/>
      <c r="K636" s="5"/>
      <c r="L636" s="5"/>
      <c r="M636" s="5"/>
      <c r="N636" s="5"/>
      <c r="O636" s="5"/>
      <c r="P636" s="5"/>
      <c r="Q636" s="5"/>
    </row>
    <row r="637" spans="1:25" ht="22.5" customHeight="1" x14ac:dyDescent="0.15">
      <c r="A637" s="82" t="s">
        <v>205</v>
      </c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</row>
    <row r="638" spans="1:25" ht="16.5" customHeight="1" x14ac:dyDescent="0.15">
      <c r="A638" s="164" t="s">
        <v>61</v>
      </c>
      <c r="B638" s="80" t="s">
        <v>38</v>
      </c>
      <c r="C638" s="80"/>
      <c r="D638" s="80"/>
      <c r="E638" s="80"/>
      <c r="F638" s="39" t="s">
        <v>346</v>
      </c>
      <c r="G638" s="38"/>
      <c r="H638" s="38"/>
      <c r="I638" s="38"/>
      <c r="J638" s="39" t="s">
        <v>345</v>
      </c>
      <c r="K638" s="38"/>
      <c r="L638" s="38"/>
      <c r="M638" s="40"/>
      <c r="N638" s="39" t="s">
        <v>344</v>
      </c>
      <c r="O638" s="38"/>
      <c r="P638" s="38"/>
      <c r="Q638" s="38"/>
      <c r="R638" s="39" t="s">
        <v>343</v>
      </c>
      <c r="S638" s="38"/>
      <c r="T638" s="38"/>
      <c r="U638" s="38"/>
      <c r="V638" s="39" t="s">
        <v>342</v>
      </c>
      <c r="W638" s="38"/>
      <c r="X638" s="38"/>
      <c r="Y638" s="38"/>
    </row>
    <row r="639" spans="1:25" ht="16.5" customHeight="1" x14ac:dyDescent="0.15">
      <c r="A639" s="189"/>
      <c r="B639" s="80" t="s">
        <v>252</v>
      </c>
      <c r="C639" s="80" t="s">
        <v>341</v>
      </c>
      <c r="D639" s="80"/>
      <c r="E639" s="142" t="s">
        <v>340</v>
      </c>
      <c r="F639" s="81" t="s">
        <v>252</v>
      </c>
      <c r="G639" s="39" t="s">
        <v>341</v>
      </c>
      <c r="H639" s="40"/>
      <c r="I639" s="142" t="s">
        <v>340</v>
      </c>
      <c r="J639" s="81" t="s">
        <v>252</v>
      </c>
      <c r="K639" s="39" t="s">
        <v>341</v>
      </c>
      <c r="L639" s="40"/>
      <c r="M639" s="142" t="s">
        <v>340</v>
      </c>
      <c r="N639" s="81" t="s">
        <v>252</v>
      </c>
      <c r="O639" s="39" t="s">
        <v>341</v>
      </c>
      <c r="P639" s="40"/>
      <c r="Q639" s="141" t="s">
        <v>340</v>
      </c>
      <c r="R639" s="81" t="s">
        <v>252</v>
      </c>
      <c r="S639" s="39" t="s">
        <v>341</v>
      </c>
      <c r="T639" s="40"/>
      <c r="U639" s="141" t="s">
        <v>340</v>
      </c>
      <c r="V639" s="81" t="s">
        <v>252</v>
      </c>
      <c r="W639" s="39" t="s">
        <v>341</v>
      </c>
      <c r="X639" s="40"/>
      <c r="Y639" s="141" t="s">
        <v>340</v>
      </c>
    </row>
    <row r="640" spans="1:25" ht="16.5" customHeight="1" x14ac:dyDescent="0.15">
      <c r="A640" s="356"/>
      <c r="B640" s="80"/>
      <c r="C640" s="35" t="s">
        <v>339</v>
      </c>
      <c r="D640" s="35" t="s">
        <v>337</v>
      </c>
      <c r="E640" s="80"/>
      <c r="F640" s="106"/>
      <c r="G640" s="35" t="s">
        <v>339</v>
      </c>
      <c r="H640" s="35" t="s">
        <v>337</v>
      </c>
      <c r="I640" s="80"/>
      <c r="J640" s="106"/>
      <c r="K640" s="35" t="s">
        <v>338</v>
      </c>
      <c r="L640" s="35" t="s">
        <v>337</v>
      </c>
      <c r="M640" s="80"/>
      <c r="N640" s="106"/>
      <c r="O640" s="35" t="s">
        <v>338</v>
      </c>
      <c r="P640" s="35" t="s">
        <v>337</v>
      </c>
      <c r="Q640" s="39"/>
      <c r="R640" s="106"/>
      <c r="S640" s="35" t="s">
        <v>338</v>
      </c>
      <c r="T640" s="35" t="s">
        <v>337</v>
      </c>
      <c r="U640" s="39"/>
      <c r="V640" s="106"/>
      <c r="W640" s="35" t="s">
        <v>338</v>
      </c>
      <c r="X640" s="35" t="s">
        <v>337</v>
      </c>
      <c r="Y640" s="39"/>
    </row>
    <row r="641" spans="1:38" s="6" customFormat="1" ht="24.75" customHeight="1" x14ac:dyDescent="0.15">
      <c r="A641" s="12" t="s">
        <v>31</v>
      </c>
      <c r="B641" s="101">
        <v>17</v>
      </c>
      <c r="C641" s="99">
        <v>73</v>
      </c>
      <c r="D641" s="99">
        <v>596</v>
      </c>
      <c r="E641" s="99">
        <v>273</v>
      </c>
      <c r="F641" s="99">
        <v>8</v>
      </c>
      <c r="G641" s="92">
        <v>0</v>
      </c>
      <c r="H641" s="99">
        <v>533</v>
      </c>
      <c r="I641" s="99">
        <v>188</v>
      </c>
      <c r="J641" s="99">
        <v>5</v>
      </c>
      <c r="K641" s="99">
        <v>67</v>
      </c>
      <c r="L641" s="99">
        <v>37</v>
      </c>
      <c r="M641" s="99">
        <v>22</v>
      </c>
      <c r="N641" s="92">
        <v>1</v>
      </c>
      <c r="O641" s="92">
        <v>6</v>
      </c>
      <c r="P641" s="92">
        <v>5</v>
      </c>
      <c r="Q641" s="92">
        <v>4</v>
      </c>
      <c r="R641" s="99">
        <v>3</v>
      </c>
      <c r="S641" s="92">
        <v>0</v>
      </c>
      <c r="T641" s="99">
        <v>21</v>
      </c>
      <c r="U641" s="99">
        <v>59</v>
      </c>
      <c r="V641" s="360">
        <v>0</v>
      </c>
      <c r="W641" s="360">
        <v>0</v>
      </c>
      <c r="X641" s="360">
        <v>0</v>
      </c>
      <c r="Y641" s="360">
        <v>0</v>
      </c>
    </row>
    <row r="642" spans="1:38" s="6" customFormat="1" ht="24.75" customHeight="1" x14ac:dyDescent="0.15">
      <c r="A642" s="12" t="s">
        <v>336</v>
      </c>
      <c r="B642" s="101">
        <v>22</v>
      </c>
      <c r="C642" s="99">
        <v>75</v>
      </c>
      <c r="D642" s="99">
        <v>747</v>
      </c>
      <c r="E642" s="99">
        <v>248</v>
      </c>
      <c r="F642" s="99">
        <v>8</v>
      </c>
      <c r="G642" s="92">
        <v>0</v>
      </c>
      <c r="H642" s="99">
        <v>136</v>
      </c>
      <c r="I642" s="99">
        <v>150</v>
      </c>
      <c r="J642" s="99">
        <v>5</v>
      </c>
      <c r="K642" s="99">
        <v>71</v>
      </c>
      <c r="L642" s="99">
        <v>42</v>
      </c>
      <c r="M642" s="99">
        <v>21</v>
      </c>
      <c r="N642" s="92">
        <v>1</v>
      </c>
      <c r="O642" s="92">
        <v>4</v>
      </c>
      <c r="P642" s="92">
        <v>0</v>
      </c>
      <c r="Q642" s="92">
        <v>3</v>
      </c>
      <c r="R642" s="99">
        <v>3</v>
      </c>
      <c r="S642" s="92">
        <v>0</v>
      </c>
      <c r="T642" s="99">
        <v>14</v>
      </c>
      <c r="U642" s="99">
        <v>57</v>
      </c>
      <c r="V642" s="99">
        <v>5</v>
      </c>
      <c r="W642" s="92">
        <v>0</v>
      </c>
      <c r="X642" s="99">
        <v>555</v>
      </c>
      <c r="Y642" s="99">
        <v>17</v>
      </c>
    </row>
    <row r="643" spans="1:38" s="6" customFormat="1" ht="24.75" customHeight="1" x14ac:dyDescent="0.15">
      <c r="A643" s="12" t="s">
        <v>29</v>
      </c>
      <c r="B643" s="101">
        <v>18</v>
      </c>
      <c r="C643" s="99">
        <v>78</v>
      </c>
      <c r="D643" s="99">
        <v>378</v>
      </c>
      <c r="E643" s="99">
        <v>175</v>
      </c>
      <c r="F643" s="99">
        <v>8</v>
      </c>
      <c r="G643" s="92">
        <v>0</v>
      </c>
      <c r="H643" s="99">
        <v>192</v>
      </c>
      <c r="I643" s="99">
        <v>87</v>
      </c>
      <c r="J643" s="99">
        <v>5</v>
      </c>
      <c r="K643" s="99">
        <v>74</v>
      </c>
      <c r="L643" s="99">
        <v>45</v>
      </c>
      <c r="M643" s="99">
        <v>18</v>
      </c>
      <c r="N643" s="92">
        <v>1</v>
      </c>
      <c r="O643" s="92">
        <v>4</v>
      </c>
      <c r="P643" s="92">
        <v>4</v>
      </c>
      <c r="Q643" s="92">
        <v>3</v>
      </c>
      <c r="R643" s="99">
        <v>3</v>
      </c>
      <c r="S643" s="92">
        <v>0</v>
      </c>
      <c r="T643" s="99">
        <v>27</v>
      </c>
      <c r="U643" s="99">
        <v>64</v>
      </c>
      <c r="V643" s="99">
        <v>1</v>
      </c>
      <c r="W643" s="92">
        <v>0</v>
      </c>
      <c r="X643" s="99">
        <v>110</v>
      </c>
      <c r="Y643" s="99">
        <v>3</v>
      </c>
    </row>
    <row r="644" spans="1:38" s="6" customFormat="1" ht="24.75" customHeight="1" x14ac:dyDescent="0.15">
      <c r="A644" s="12" t="s">
        <v>335</v>
      </c>
      <c r="B644" s="11">
        <v>20</v>
      </c>
      <c r="C644" s="10">
        <v>105</v>
      </c>
      <c r="D644" s="10">
        <v>933</v>
      </c>
      <c r="E644" s="10">
        <v>241</v>
      </c>
      <c r="F644" s="10">
        <v>7</v>
      </c>
      <c r="G644" s="10">
        <v>0</v>
      </c>
      <c r="H644" s="10">
        <v>123</v>
      </c>
      <c r="I644" s="10">
        <v>145</v>
      </c>
      <c r="J644" s="10">
        <v>5</v>
      </c>
      <c r="K644" s="10">
        <v>105</v>
      </c>
      <c r="L644" s="10">
        <v>53</v>
      </c>
      <c r="M644" s="10">
        <v>28</v>
      </c>
      <c r="N644" s="10">
        <v>0</v>
      </c>
      <c r="O644" s="10">
        <v>0</v>
      </c>
      <c r="P644" s="10">
        <v>0</v>
      </c>
      <c r="Q644" s="10">
        <v>0</v>
      </c>
      <c r="R644" s="10">
        <v>2</v>
      </c>
      <c r="S644" s="10">
        <v>0</v>
      </c>
      <c r="T644" s="10">
        <v>6</v>
      </c>
      <c r="U644" s="10">
        <v>50</v>
      </c>
      <c r="V644" s="10">
        <v>6</v>
      </c>
      <c r="W644" s="10">
        <v>0</v>
      </c>
      <c r="X644" s="10">
        <v>751</v>
      </c>
      <c r="Y644" s="10">
        <v>18</v>
      </c>
    </row>
    <row r="645" spans="1:38" s="6" customFormat="1" ht="24.75" customHeight="1" x14ac:dyDescent="0.15">
      <c r="A645" s="12" t="s">
        <v>319</v>
      </c>
      <c r="B645" s="372">
        <v>21</v>
      </c>
      <c r="C645" s="369">
        <v>79</v>
      </c>
      <c r="D645" s="369">
        <v>917</v>
      </c>
      <c r="E645" s="369">
        <v>123</v>
      </c>
      <c r="F645" s="371">
        <v>8</v>
      </c>
      <c r="G645" s="371">
        <v>0</v>
      </c>
      <c r="H645" s="50">
        <v>89</v>
      </c>
      <c r="I645" s="50">
        <v>81</v>
      </c>
      <c r="J645" s="370">
        <v>5</v>
      </c>
      <c r="K645" s="370">
        <v>79</v>
      </c>
      <c r="L645" s="370">
        <v>55</v>
      </c>
      <c r="M645" s="370">
        <v>22</v>
      </c>
      <c r="N645" s="370">
        <v>0</v>
      </c>
      <c r="O645" s="370">
        <v>0</v>
      </c>
      <c r="P645" s="370">
        <v>0</v>
      </c>
      <c r="Q645" s="369">
        <v>0</v>
      </c>
      <c r="R645" s="369">
        <v>2</v>
      </c>
      <c r="S645" s="369">
        <v>0</v>
      </c>
      <c r="T645" s="369">
        <v>1</v>
      </c>
      <c r="U645" s="369">
        <v>2</v>
      </c>
      <c r="V645" s="369">
        <v>6</v>
      </c>
      <c r="W645" s="369">
        <v>0</v>
      </c>
      <c r="X645" s="369">
        <v>772</v>
      </c>
      <c r="Y645" s="369">
        <v>18</v>
      </c>
    </row>
    <row r="646" spans="1:38" s="6" customFormat="1" ht="24.75" customHeight="1" x14ac:dyDescent="0.15">
      <c r="A646" s="12" t="s">
        <v>318</v>
      </c>
      <c r="B646" s="368">
        <v>23</v>
      </c>
      <c r="C646" s="365">
        <v>159</v>
      </c>
      <c r="D646" s="365">
        <v>1109</v>
      </c>
      <c r="E646" s="365">
        <v>158</v>
      </c>
      <c r="F646" s="367">
        <v>8</v>
      </c>
      <c r="G646" s="367">
        <v>0</v>
      </c>
      <c r="H646" s="47">
        <v>181</v>
      </c>
      <c r="I646" s="47">
        <v>103</v>
      </c>
      <c r="J646" s="366">
        <v>7</v>
      </c>
      <c r="K646" s="366">
        <v>159</v>
      </c>
      <c r="L646" s="366">
        <v>126</v>
      </c>
      <c r="M646" s="366">
        <v>37</v>
      </c>
      <c r="N646" s="366">
        <v>0</v>
      </c>
      <c r="O646" s="366">
        <v>0</v>
      </c>
      <c r="P646" s="366">
        <v>0</v>
      </c>
      <c r="Q646" s="365">
        <v>0</v>
      </c>
      <c r="R646" s="365">
        <v>2</v>
      </c>
      <c r="S646" s="365">
        <v>0</v>
      </c>
      <c r="T646" s="365">
        <v>1</v>
      </c>
      <c r="U646" s="365">
        <v>0</v>
      </c>
      <c r="V646" s="365">
        <v>6</v>
      </c>
      <c r="W646" s="365">
        <v>0</v>
      </c>
      <c r="X646" s="365">
        <v>801</v>
      </c>
      <c r="Y646" s="365">
        <v>18</v>
      </c>
    </row>
    <row r="647" spans="1:38" s="94" customFormat="1" ht="13.5" customHeight="1" x14ac:dyDescent="0.15">
      <c r="A647" s="364"/>
      <c r="B647" s="137">
        <f>SUM(B648:B670)</f>
        <v>23</v>
      </c>
      <c r="C647" s="137">
        <f>SUM(C648:C670)</f>
        <v>159</v>
      </c>
      <c r="D647" s="137">
        <f>SUM(D648:D670)</f>
        <v>1109</v>
      </c>
      <c r="E647" s="137">
        <f>SUM(E648:E670)</f>
        <v>158</v>
      </c>
      <c r="F647" s="137">
        <f>SUM(F648:F670)</f>
        <v>8</v>
      </c>
      <c r="G647" s="137">
        <f>SUM(G648:G670)</f>
        <v>0</v>
      </c>
      <c r="H647" s="137">
        <f>SUM(H648:H670)</f>
        <v>181</v>
      </c>
      <c r="I647" s="137">
        <f>SUM(I648:I670)</f>
        <v>103</v>
      </c>
      <c r="J647" s="137">
        <f>SUM(J648:J670)</f>
        <v>7</v>
      </c>
      <c r="K647" s="137">
        <f>SUM(K648:K670)</f>
        <v>159</v>
      </c>
      <c r="L647" s="137">
        <f>SUM(L648:L670)</f>
        <v>126</v>
      </c>
      <c r="M647" s="137">
        <f>SUM(M648:M670)</f>
        <v>37</v>
      </c>
      <c r="N647" s="137">
        <f>SUM(N648:N670)</f>
        <v>0</v>
      </c>
      <c r="O647" s="137">
        <f>SUM(O648:O670)</f>
        <v>0</v>
      </c>
      <c r="P647" s="137">
        <f>SUM(P648:P670)</f>
        <v>0</v>
      </c>
      <c r="Q647" s="137">
        <f>SUM(Q648:Q670)</f>
        <v>0</v>
      </c>
      <c r="R647" s="137">
        <f>SUM(R648:R670)</f>
        <v>2</v>
      </c>
      <c r="S647" s="137">
        <f>SUM(S648:S670)</f>
        <v>0</v>
      </c>
      <c r="T647" s="137">
        <f>SUM(T648:T670)</f>
        <v>1</v>
      </c>
      <c r="U647" s="137">
        <f>SUM(U648:U670)</f>
        <v>0</v>
      </c>
      <c r="V647" s="137">
        <f>SUM(V648:V670)</f>
        <v>6</v>
      </c>
      <c r="W647" s="137">
        <f>SUM(W648:W670)</f>
        <v>0</v>
      </c>
      <c r="X647" s="137">
        <f>SUM(X648:X670)</f>
        <v>801</v>
      </c>
      <c r="Y647" s="137">
        <f>SUM(Y648:Y670)</f>
        <v>18</v>
      </c>
    </row>
    <row r="648" spans="1:38" ht="18" customHeight="1" x14ac:dyDescent="0.15">
      <c r="A648" s="12" t="s">
        <v>25</v>
      </c>
      <c r="B648" s="361">
        <f>F648+J648+N648+R648+V648</f>
        <v>0</v>
      </c>
      <c r="C648" s="361">
        <f>G648+K648+O648+S648+W648</f>
        <v>0</v>
      </c>
      <c r="D648" s="361">
        <f>H648+L648+P648+T648+X648</f>
        <v>0</v>
      </c>
      <c r="E648" s="361">
        <f>I648+M648+Q648+U648+Y648</f>
        <v>0</v>
      </c>
      <c r="F648" s="361"/>
      <c r="G648" s="361"/>
      <c r="H648" s="361"/>
      <c r="I648" s="361"/>
      <c r="J648" s="361"/>
      <c r="K648" s="361"/>
      <c r="L648" s="361"/>
      <c r="M648" s="361"/>
      <c r="N648" s="361"/>
      <c r="O648" s="361"/>
      <c r="P648" s="361"/>
      <c r="Q648" s="361"/>
      <c r="R648" s="361"/>
      <c r="S648" s="361"/>
      <c r="T648" s="361"/>
      <c r="U648" s="361"/>
      <c r="V648" s="361"/>
      <c r="W648" s="361"/>
      <c r="X648" s="363"/>
      <c r="Y648" s="363"/>
    </row>
    <row r="649" spans="1:38" ht="18" customHeight="1" x14ac:dyDescent="0.15">
      <c r="A649" s="12" t="s">
        <v>24</v>
      </c>
      <c r="B649" s="362">
        <f>F649+J649+N649+R649+V649</f>
        <v>5</v>
      </c>
      <c r="C649" s="361">
        <f>G649+K649+O649+S649+W649</f>
        <v>20</v>
      </c>
      <c r="D649" s="361">
        <f>H649+L649+P649+T649+X649</f>
        <v>194</v>
      </c>
      <c r="E649" s="361">
        <f>I649+M649+Q649+U649+Y649</f>
        <v>34</v>
      </c>
      <c r="F649" s="361">
        <v>2</v>
      </c>
      <c r="G649" s="361"/>
      <c r="H649" s="361">
        <v>45</v>
      </c>
      <c r="I649" s="361">
        <v>26</v>
      </c>
      <c r="J649" s="361">
        <v>1</v>
      </c>
      <c r="K649" s="361">
        <v>20</v>
      </c>
      <c r="L649" s="361">
        <v>8</v>
      </c>
      <c r="M649" s="361">
        <v>5</v>
      </c>
      <c r="N649" s="361"/>
      <c r="O649" s="361"/>
      <c r="P649" s="361">
        <v>0</v>
      </c>
      <c r="Q649" s="361">
        <v>0</v>
      </c>
      <c r="R649" s="361">
        <v>1</v>
      </c>
      <c r="S649" s="361"/>
      <c r="T649" s="361">
        <v>1</v>
      </c>
      <c r="U649" s="361"/>
      <c r="V649" s="361">
        <v>1</v>
      </c>
      <c r="W649" s="361"/>
      <c r="X649" s="361">
        <v>140</v>
      </c>
      <c r="Y649" s="361">
        <v>3</v>
      </c>
    </row>
    <row r="650" spans="1:38" ht="18" customHeight="1" x14ac:dyDescent="0.15">
      <c r="A650" s="12" t="s">
        <v>23</v>
      </c>
      <c r="B650" s="362">
        <f>F650+J650+N650+R650+V650</f>
        <v>0</v>
      </c>
      <c r="C650" s="361">
        <f>G650+K650+O650+S650+W650</f>
        <v>0</v>
      </c>
      <c r="D650" s="361">
        <f>H650+L650+P650+T650+X650</f>
        <v>0</v>
      </c>
      <c r="E650" s="361">
        <f>I650+M650+Q650+U650+Y650</f>
        <v>0</v>
      </c>
      <c r="F650" s="361"/>
      <c r="G650" s="361"/>
      <c r="H650" s="361"/>
      <c r="I650" s="361"/>
      <c r="J650" s="361"/>
      <c r="K650" s="361"/>
      <c r="L650" s="361"/>
      <c r="M650" s="361"/>
      <c r="N650" s="361"/>
      <c r="O650" s="361"/>
      <c r="P650" s="361"/>
      <c r="Q650" s="361"/>
      <c r="R650" s="361"/>
      <c r="S650" s="361"/>
      <c r="T650" s="361"/>
      <c r="U650" s="361"/>
      <c r="V650" s="361"/>
      <c r="W650" s="361"/>
      <c r="X650" s="361"/>
      <c r="Y650" s="361"/>
    </row>
    <row r="651" spans="1:38" ht="18" customHeight="1" x14ac:dyDescent="0.15">
      <c r="A651" s="12" t="s">
        <v>22</v>
      </c>
      <c r="B651" s="362">
        <f>F651+J651+N651+R651+V651</f>
        <v>0</v>
      </c>
      <c r="C651" s="361">
        <f>G651+K651+O651+S651+W651</f>
        <v>0</v>
      </c>
      <c r="D651" s="361">
        <f>H651+L651+P651+T651+X651</f>
        <v>0</v>
      </c>
      <c r="E651" s="361">
        <f>I651+M651+Q651+U651+Y651</f>
        <v>0</v>
      </c>
      <c r="F651" s="361"/>
      <c r="G651" s="361"/>
      <c r="H651" s="361"/>
      <c r="I651" s="361"/>
      <c r="J651" s="361"/>
      <c r="K651" s="361"/>
      <c r="L651" s="361"/>
      <c r="M651" s="361"/>
      <c r="N651" s="361"/>
      <c r="O651" s="361"/>
      <c r="P651" s="361"/>
      <c r="Q651" s="361"/>
      <c r="R651" s="361"/>
      <c r="S651" s="361"/>
      <c r="T651" s="361"/>
      <c r="U651" s="361"/>
      <c r="V651" s="361"/>
      <c r="W651" s="361"/>
      <c r="X651" s="361"/>
      <c r="Y651" s="361"/>
    </row>
    <row r="652" spans="1:38" ht="18" customHeight="1" x14ac:dyDescent="0.15">
      <c r="A652" s="12" t="s">
        <v>21</v>
      </c>
      <c r="B652" s="362">
        <f>F652+J652+N652+R652+V652</f>
        <v>0</v>
      </c>
      <c r="C652" s="361">
        <f>G652+K652+O652+S652+W652</f>
        <v>0</v>
      </c>
      <c r="D652" s="361">
        <f>H652+L652+P652+T652+X652</f>
        <v>0</v>
      </c>
      <c r="E652" s="361">
        <f>I652+M652+Q652+U652+Y652</f>
        <v>0</v>
      </c>
      <c r="F652" s="361"/>
      <c r="G652" s="361"/>
      <c r="H652" s="361"/>
      <c r="I652" s="361"/>
      <c r="J652" s="361"/>
      <c r="K652" s="361"/>
      <c r="L652" s="361"/>
      <c r="M652" s="361"/>
      <c r="N652" s="361"/>
      <c r="O652" s="361"/>
      <c r="P652" s="361"/>
      <c r="Q652" s="361"/>
      <c r="R652" s="361"/>
      <c r="S652" s="361"/>
      <c r="T652" s="361"/>
      <c r="U652" s="361"/>
      <c r="V652" s="361"/>
      <c r="W652" s="361"/>
      <c r="X652" s="361"/>
      <c r="Y652" s="361"/>
    </row>
    <row r="653" spans="1:38" ht="18" customHeight="1" x14ac:dyDescent="0.15">
      <c r="A653" s="12" t="s">
        <v>20</v>
      </c>
      <c r="B653" s="362">
        <f>F653+J653+N653+R653+V653</f>
        <v>1</v>
      </c>
      <c r="C653" s="361">
        <f>G653+K653+O653+S653+W653</f>
        <v>40</v>
      </c>
      <c r="D653" s="361">
        <f>H653+L653+P653+T653+X653</f>
        <v>40</v>
      </c>
      <c r="E653" s="361">
        <f>I653+M653+Q653+U653+Y653</f>
        <v>8</v>
      </c>
      <c r="F653" s="361"/>
      <c r="G653" s="361"/>
      <c r="H653" s="361"/>
      <c r="I653" s="361"/>
      <c r="J653" s="361">
        <v>1</v>
      </c>
      <c r="K653" s="361">
        <v>40</v>
      </c>
      <c r="L653" s="361">
        <v>40</v>
      </c>
      <c r="M653" s="361">
        <v>8</v>
      </c>
      <c r="N653" s="361"/>
      <c r="O653" s="361"/>
      <c r="P653" s="361"/>
      <c r="Q653" s="361"/>
      <c r="R653" s="361"/>
      <c r="S653" s="361"/>
      <c r="T653" s="361"/>
      <c r="U653" s="361"/>
      <c r="V653" s="361"/>
      <c r="W653" s="361"/>
      <c r="X653" s="361"/>
      <c r="Y653" s="361"/>
    </row>
    <row r="654" spans="1:38" ht="18" customHeight="1" x14ac:dyDescent="0.15">
      <c r="A654" s="12" t="s">
        <v>19</v>
      </c>
      <c r="B654" s="362">
        <f>F654+J654+N654+R654+V654</f>
        <v>0</v>
      </c>
      <c r="C654" s="361">
        <f>G654+K654+O654+S654+W654</f>
        <v>0</v>
      </c>
      <c r="D654" s="361">
        <f>H654+L654+P654+T654+X654</f>
        <v>0</v>
      </c>
      <c r="E654" s="361">
        <f>I654+M654+Q654+U654+Y654</f>
        <v>0</v>
      </c>
      <c r="F654" s="361"/>
      <c r="G654" s="361"/>
      <c r="H654" s="361"/>
      <c r="I654" s="361"/>
      <c r="J654" s="361"/>
      <c r="K654" s="361"/>
      <c r="L654" s="361"/>
      <c r="M654" s="361"/>
      <c r="N654" s="361"/>
      <c r="O654" s="361"/>
      <c r="P654" s="361"/>
      <c r="Q654" s="361"/>
      <c r="R654" s="361"/>
      <c r="S654" s="361"/>
      <c r="T654" s="361"/>
      <c r="U654" s="361"/>
      <c r="V654" s="361"/>
      <c r="W654" s="361"/>
      <c r="X654" s="361"/>
      <c r="Y654" s="361"/>
    </row>
    <row r="655" spans="1:38" ht="18" customHeight="1" x14ac:dyDescent="0.15">
      <c r="A655" s="12" t="s">
        <v>18</v>
      </c>
      <c r="B655" s="362">
        <f>F655+J655+N655+R655+V655</f>
        <v>0</v>
      </c>
      <c r="C655" s="361">
        <f>G655+K655+O655+S655+W655</f>
        <v>0</v>
      </c>
      <c r="D655" s="361">
        <f>H655+L655+P655+T655+X655</f>
        <v>0</v>
      </c>
      <c r="E655" s="361">
        <f>I655+M655+Q655+U655+Y655</f>
        <v>0</v>
      </c>
      <c r="F655" s="361"/>
      <c r="G655" s="361"/>
      <c r="H655" s="361"/>
      <c r="I655" s="361"/>
      <c r="J655" s="361"/>
      <c r="K655" s="361"/>
      <c r="L655" s="361"/>
      <c r="M655" s="361"/>
      <c r="N655" s="361"/>
      <c r="O655" s="361"/>
      <c r="P655" s="361"/>
      <c r="Q655" s="361"/>
      <c r="R655" s="361"/>
      <c r="S655" s="361"/>
      <c r="T655" s="361"/>
      <c r="U655" s="361"/>
      <c r="V655" s="361"/>
      <c r="W655" s="361"/>
      <c r="X655" s="363"/>
      <c r="Y655" s="363"/>
      <c r="AL655" s="1" t="s">
        <v>17</v>
      </c>
    </row>
    <row r="656" spans="1:38" ht="18" customHeight="1" x14ac:dyDescent="0.15">
      <c r="A656" s="12" t="s">
        <v>16</v>
      </c>
      <c r="B656" s="362">
        <f>F656+J656+N656+R656+V656</f>
        <v>0</v>
      </c>
      <c r="C656" s="361">
        <f>G656+K656+O656+S656+W656</f>
        <v>0</v>
      </c>
      <c r="D656" s="361">
        <f>H656+L656+P656+T656+X656</f>
        <v>0</v>
      </c>
      <c r="E656" s="361">
        <f>I656+M656+Q656+U656+Y656</f>
        <v>0</v>
      </c>
      <c r="F656" s="361"/>
      <c r="G656" s="361"/>
      <c r="H656" s="361"/>
      <c r="I656" s="361"/>
      <c r="J656" s="361"/>
      <c r="K656" s="361"/>
      <c r="L656" s="361"/>
      <c r="M656" s="361"/>
      <c r="N656" s="361"/>
      <c r="O656" s="361"/>
      <c r="P656" s="361"/>
      <c r="Q656" s="361"/>
      <c r="R656" s="361"/>
      <c r="S656" s="361"/>
      <c r="T656" s="361"/>
      <c r="U656" s="361"/>
      <c r="V656" s="361"/>
      <c r="W656" s="361"/>
      <c r="X656" s="361"/>
      <c r="Y656" s="361"/>
    </row>
    <row r="657" spans="1:25" ht="18" customHeight="1" x14ac:dyDescent="0.15">
      <c r="A657" s="12" t="s">
        <v>15</v>
      </c>
      <c r="B657" s="362">
        <f>F657+J657+N657+R657+V657</f>
        <v>2</v>
      </c>
      <c r="C657" s="361">
        <f>G657+K657+O657+S657+W657</f>
        <v>0</v>
      </c>
      <c r="D657" s="361">
        <f>H657+L657+P657+T657+X657</f>
        <v>160</v>
      </c>
      <c r="E657" s="361">
        <f>I657+M657+Q657+U657+Y657</f>
        <v>20</v>
      </c>
      <c r="F657" s="361">
        <v>1</v>
      </c>
      <c r="G657" s="361"/>
      <c r="H657" s="361">
        <v>32</v>
      </c>
      <c r="I657" s="361">
        <v>17</v>
      </c>
      <c r="J657" s="361"/>
      <c r="K657" s="361"/>
      <c r="L657" s="361"/>
      <c r="M657" s="361"/>
      <c r="N657" s="361"/>
      <c r="O657" s="361"/>
      <c r="P657" s="361"/>
      <c r="Q657" s="361"/>
      <c r="R657" s="361"/>
      <c r="S657" s="361"/>
      <c r="T657" s="361"/>
      <c r="U657" s="361"/>
      <c r="V657" s="361">
        <v>1</v>
      </c>
      <c r="W657" s="361"/>
      <c r="X657" s="361">
        <v>128</v>
      </c>
      <c r="Y657" s="361">
        <v>3</v>
      </c>
    </row>
    <row r="658" spans="1:25" ht="18" customHeight="1" x14ac:dyDescent="0.15">
      <c r="A658" s="12" t="s">
        <v>14</v>
      </c>
      <c r="B658" s="362">
        <f>F658+J658+N658+R658+V658</f>
        <v>0</v>
      </c>
      <c r="C658" s="361">
        <f>G658+K658+O658+S658+W658</f>
        <v>0</v>
      </c>
      <c r="D658" s="361">
        <f>H658+L658+P658+T658+X658</f>
        <v>0</v>
      </c>
      <c r="E658" s="361">
        <f>I658+M658+Q658+U658+Y658</f>
        <v>0</v>
      </c>
      <c r="F658" s="361"/>
      <c r="G658" s="361"/>
      <c r="H658" s="361"/>
      <c r="I658" s="361"/>
      <c r="J658" s="361"/>
      <c r="K658" s="361"/>
      <c r="L658" s="361"/>
      <c r="M658" s="361"/>
      <c r="N658" s="361"/>
      <c r="O658" s="361"/>
      <c r="P658" s="361"/>
      <c r="Q658" s="361"/>
      <c r="R658" s="361"/>
      <c r="S658" s="361"/>
      <c r="T658" s="361"/>
      <c r="U658" s="361"/>
      <c r="V658" s="361"/>
      <c r="W658" s="361"/>
      <c r="X658" s="361"/>
      <c r="Y658" s="361"/>
    </row>
    <row r="659" spans="1:25" ht="18" customHeight="1" x14ac:dyDescent="0.15">
      <c r="A659" s="12" t="s">
        <v>13</v>
      </c>
      <c r="B659" s="362">
        <f>F659+J659+N659+R659+V659</f>
        <v>0</v>
      </c>
      <c r="C659" s="361">
        <f>G659+K659+O659+S659+W659</f>
        <v>0</v>
      </c>
      <c r="D659" s="361">
        <f>H659+L659+P659+T659+X659</f>
        <v>0</v>
      </c>
      <c r="E659" s="361">
        <f>I659+M659+Q659+U659+Y659</f>
        <v>0</v>
      </c>
      <c r="F659" s="361"/>
      <c r="G659" s="361"/>
      <c r="H659" s="361"/>
      <c r="I659" s="361"/>
      <c r="J659" s="361"/>
      <c r="K659" s="361"/>
      <c r="L659" s="361"/>
      <c r="M659" s="361"/>
      <c r="N659" s="361"/>
      <c r="O659" s="361"/>
      <c r="P659" s="361"/>
      <c r="Q659" s="361"/>
      <c r="R659" s="361"/>
      <c r="S659" s="361"/>
      <c r="T659" s="361"/>
      <c r="U659" s="361"/>
      <c r="V659" s="361"/>
      <c r="W659" s="361"/>
      <c r="X659" s="361"/>
      <c r="Y659" s="361"/>
    </row>
    <row r="660" spans="1:25" ht="18" customHeight="1" x14ac:dyDescent="0.15">
      <c r="A660" s="12" t="s">
        <v>334</v>
      </c>
      <c r="B660" s="362">
        <f>F660+J660+N660+R660+V660</f>
        <v>0</v>
      </c>
      <c r="C660" s="361">
        <f>G660+K660+O660+S660+W660</f>
        <v>0</v>
      </c>
      <c r="D660" s="361">
        <f>H660+L660+P660+T660+X660</f>
        <v>0</v>
      </c>
      <c r="E660" s="361">
        <f>I660+M660+Q660+U660+Y660</f>
        <v>0</v>
      </c>
      <c r="F660" s="361"/>
      <c r="G660" s="361"/>
      <c r="H660" s="361"/>
      <c r="I660" s="361"/>
      <c r="J660" s="361"/>
      <c r="K660" s="361"/>
      <c r="L660" s="361"/>
      <c r="M660" s="361"/>
      <c r="N660" s="361"/>
      <c r="O660" s="361"/>
      <c r="P660" s="361"/>
      <c r="Q660" s="361"/>
      <c r="R660" s="361"/>
      <c r="S660" s="361"/>
      <c r="T660" s="361"/>
      <c r="U660" s="361"/>
      <c r="V660" s="361"/>
      <c r="W660" s="361"/>
      <c r="X660" s="361"/>
      <c r="Y660" s="361"/>
    </row>
    <row r="661" spans="1:25" ht="18" customHeight="1" x14ac:dyDescent="0.15">
      <c r="A661" s="12" t="s">
        <v>11</v>
      </c>
      <c r="B661" s="362">
        <f>F661+J661+N661+R661+V661</f>
        <v>0</v>
      </c>
      <c r="C661" s="361">
        <f>G661+K661+O661+S661+W661</f>
        <v>0</v>
      </c>
      <c r="D661" s="361">
        <f>H661+L661+P661+T661+X661</f>
        <v>0</v>
      </c>
      <c r="E661" s="361">
        <f>I661+M661+Q661+U661+Y661</f>
        <v>0</v>
      </c>
      <c r="F661" s="361"/>
      <c r="G661" s="361"/>
      <c r="H661" s="361"/>
      <c r="I661" s="361"/>
      <c r="J661" s="361"/>
      <c r="K661" s="361"/>
      <c r="L661" s="361"/>
      <c r="M661" s="361"/>
      <c r="N661" s="361"/>
      <c r="O661" s="361"/>
      <c r="P661" s="361"/>
      <c r="Q661" s="361"/>
      <c r="R661" s="361"/>
      <c r="S661" s="361"/>
      <c r="T661" s="361"/>
      <c r="U661" s="361"/>
      <c r="V661" s="361"/>
      <c r="W661" s="361"/>
      <c r="X661" s="361"/>
      <c r="Y661" s="361"/>
    </row>
    <row r="662" spans="1:25" ht="18" customHeight="1" x14ac:dyDescent="0.15">
      <c r="A662" s="12" t="s">
        <v>10</v>
      </c>
      <c r="B662" s="362">
        <f>F662+J662+N662+R662+V662</f>
        <v>0</v>
      </c>
      <c r="C662" s="361">
        <f>G662+K662+O662+S662+W662</f>
        <v>0</v>
      </c>
      <c r="D662" s="361">
        <f>H662+L662+P662+T662+X662</f>
        <v>0</v>
      </c>
      <c r="E662" s="361">
        <f>I662+M662+Q662+U662+Y662</f>
        <v>0</v>
      </c>
      <c r="F662" s="361"/>
      <c r="G662" s="361"/>
      <c r="H662" s="361"/>
      <c r="I662" s="361"/>
      <c r="J662" s="361"/>
      <c r="K662" s="361"/>
      <c r="L662" s="361"/>
      <c r="M662" s="361"/>
      <c r="N662" s="361"/>
      <c r="O662" s="361"/>
      <c r="P662" s="361"/>
      <c r="Q662" s="361"/>
      <c r="R662" s="361"/>
      <c r="S662" s="361"/>
      <c r="T662" s="361"/>
      <c r="U662" s="361"/>
      <c r="V662" s="361"/>
      <c r="W662" s="361"/>
      <c r="X662" s="361"/>
      <c r="Y662" s="361"/>
    </row>
    <row r="663" spans="1:25" ht="18" customHeight="1" x14ac:dyDescent="0.15">
      <c r="A663" s="12" t="s">
        <v>9</v>
      </c>
      <c r="B663" s="362">
        <f>F663+J663+N663+R663+V663</f>
        <v>0</v>
      </c>
      <c r="C663" s="361">
        <f>G663+K663+O663+S663+W663</f>
        <v>0</v>
      </c>
      <c r="D663" s="361">
        <f>H663+L663+P663+T663+X663</f>
        <v>0</v>
      </c>
      <c r="E663" s="361">
        <f>I663+M663+Q663+U663+Y663</f>
        <v>0</v>
      </c>
      <c r="F663" s="361"/>
      <c r="G663" s="361"/>
      <c r="H663" s="361"/>
      <c r="I663" s="361"/>
      <c r="J663" s="361"/>
      <c r="K663" s="361"/>
      <c r="L663" s="361"/>
      <c r="M663" s="361"/>
      <c r="N663" s="361"/>
      <c r="O663" s="361"/>
      <c r="P663" s="361"/>
      <c r="Q663" s="361"/>
      <c r="R663" s="361"/>
      <c r="S663" s="361"/>
      <c r="T663" s="361"/>
      <c r="U663" s="361"/>
      <c r="V663" s="363"/>
      <c r="W663" s="363"/>
      <c r="X663" s="363"/>
      <c r="Y663" s="363"/>
    </row>
    <row r="664" spans="1:25" ht="18" customHeight="1" x14ac:dyDescent="0.15">
      <c r="A664" s="12" t="s">
        <v>8</v>
      </c>
      <c r="B664" s="362">
        <f>F664+J664+N664+R664+V664</f>
        <v>3</v>
      </c>
      <c r="C664" s="361">
        <f>G664+K664+O664+S664+W664</f>
        <v>24</v>
      </c>
      <c r="D664" s="361">
        <f>H664+L664+P664+T664+X664</f>
        <v>181</v>
      </c>
      <c r="E664" s="361">
        <f>I664+M664+Q664+U664+Y664</f>
        <v>25</v>
      </c>
      <c r="F664" s="361">
        <v>1</v>
      </c>
      <c r="G664" s="361"/>
      <c r="H664" s="361">
        <v>30</v>
      </c>
      <c r="I664" s="361">
        <v>17</v>
      </c>
      <c r="J664" s="361">
        <v>1</v>
      </c>
      <c r="K664" s="361">
        <v>24</v>
      </c>
      <c r="L664" s="361">
        <v>19</v>
      </c>
      <c r="M664" s="361">
        <v>5</v>
      </c>
      <c r="N664" s="361"/>
      <c r="O664" s="361"/>
      <c r="P664" s="361"/>
      <c r="Q664" s="361"/>
      <c r="R664" s="361"/>
      <c r="S664" s="361"/>
      <c r="T664" s="361"/>
      <c r="U664" s="361"/>
      <c r="V664" s="363">
        <v>1</v>
      </c>
      <c r="W664" s="363"/>
      <c r="X664" s="363">
        <v>132</v>
      </c>
      <c r="Y664" s="363">
        <v>3</v>
      </c>
    </row>
    <row r="665" spans="1:25" ht="18" customHeight="1" x14ac:dyDescent="0.15">
      <c r="A665" s="12" t="s">
        <v>7</v>
      </c>
      <c r="B665" s="362">
        <f>F665+J665+N665+R665+V665</f>
        <v>0</v>
      </c>
      <c r="C665" s="361">
        <f>G665+K665+O665+S665+W665</f>
        <v>0</v>
      </c>
      <c r="D665" s="361">
        <f>H665+L665+P665+T665+X665</f>
        <v>0</v>
      </c>
      <c r="E665" s="361">
        <f>I665+M665+Q665+U665+Y665</f>
        <v>0</v>
      </c>
      <c r="F665" s="361"/>
      <c r="G665" s="361"/>
      <c r="H665" s="361"/>
      <c r="I665" s="361"/>
      <c r="J665" s="361"/>
      <c r="K665" s="361"/>
      <c r="L665" s="361"/>
      <c r="M665" s="361"/>
      <c r="N665" s="361"/>
      <c r="O665" s="361"/>
      <c r="P665" s="361"/>
      <c r="Q665" s="361"/>
      <c r="R665" s="361"/>
      <c r="S665" s="361"/>
      <c r="T665" s="361"/>
      <c r="U665" s="361"/>
      <c r="V665" s="363"/>
      <c r="W665" s="363"/>
      <c r="X665" s="363"/>
      <c r="Y665" s="363"/>
    </row>
    <row r="666" spans="1:25" ht="18" customHeight="1" x14ac:dyDescent="0.15">
      <c r="A666" s="12" t="s">
        <v>6</v>
      </c>
      <c r="B666" s="362">
        <f>F666+J666+N666+R666+V666</f>
        <v>3</v>
      </c>
      <c r="C666" s="361">
        <f>G666+K666+O666+S666+W666</f>
        <v>40</v>
      </c>
      <c r="D666" s="361">
        <f>H666+L666+P666+T666+X666</f>
        <v>209</v>
      </c>
      <c r="E666" s="361">
        <f>I666+M666+Q666+U666+Y666</f>
        <v>28</v>
      </c>
      <c r="F666" s="361">
        <v>1</v>
      </c>
      <c r="G666" s="361"/>
      <c r="H666" s="361">
        <v>29</v>
      </c>
      <c r="I666" s="361">
        <v>17</v>
      </c>
      <c r="J666" s="361">
        <v>1</v>
      </c>
      <c r="K666" s="361">
        <v>40</v>
      </c>
      <c r="L666" s="361">
        <v>40</v>
      </c>
      <c r="M666" s="361">
        <v>8</v>
      </c>
      <c r="N666" s="361"/>
      <c r="O666" s="361"/>
      <c r="P666" s="361"/>
      <c r="Q666" s="361"/>
      <c r="R666" s="361"/>
      <c r="S666" s="361"/>
      <c r="T666" s="361"/>
      <c r="U666" s="361"/>
      <c r="V666" s="363">
        <v>1</v>
      </c>
      <c r="W666" s="363"/>
      <c r="X666" s="363">
        <v>140</v>
      </c>
      <c r="Y666" s="363">
        <v>3</v>
      </c>
    </row>
    <row r="667" spans="1:25" ht="18" customHeight="1" x14ac:dyDescent="0.15">
      <c r="A667" s="12" t="s">
        <v>5</v>
      </c>
      <c r="B667" s="362">
        <f>F667+J667+N667+R667+V667</f>
        <v>2</v>
      </c>
      <c r="C667" s="361">
        <f>G667+K667+O667+S667+W667</f>
        <v>17</v>
      </c>
      <c r="D667" s="361">
        <f>H667+L667+P667+T667+X667</f>
        <v>44</v>
      </c>
      <c r="E667" s="361">
        <f>I667+M667+Q667+U667+Y667</f>
        <v>22</v>
      </c>
      <c r="F667" s="361">
        <v>1</v>
      </c>
      <c r="G667" s="361"/>
      <c r="H667" s="361">
        <v>29</v>
      </c>
      <c r="I667" s="361">
        <v>17</v>
      </c>
      <c r="J667" s="361">
        <v>1</v>
      </c>
      <c r="K667" s="361">
        <v>17</v>
      </c>
      <c r="L667" s="361">
        <v>15</v>
      </c>
      <c r="M667" s="361">
        <v>5</v>
      </c>
      <c r="N667" s="361"/>
      <c r="O667" s="361"/>
      <c r="P667" s="361"/>
      <c r="Q667" s="361"/>
      <c r="R667" s="361"/>
      <c r="S667" s="361"/>
      <c r="T667" s="361"/>
      <c r="U667" s="361"/>
      <c r="V667" s="363"/>
      <c r="W667" s="363"/>
      <c r="X667" s="363"/>
      <c r="Y667" s="363"/>
    </row>
    <row r="668" spans="1:25" ht="18" customHeight="1" x14ac:dyDescent="0.15">
      <c r="A668" s="12" t="s">
        <v>4</v>
      </c>
      <c r="B668" s="362">
        <f>F668+J668+N668+R668+V668</f>
        <v>0</v>
      </c>
      <c r="C668" s="361">
        <f>G668+K668+O668+S668+W668</f>
        <v>0</v>
      </c>
      <c r="D668" s="361">
        <f>H668+L668+P668+T668+X668</f>
        <v>0</v>
      </c>
      <c r="E668" s="361">
        <f>I668+M668+Q668+U668+Y668</f>
        <v>0</v>
      </c>
      <c r="F668" s="361"/>
      <c r="G668" s="361"/>
      <c r="H668" s="361"/>
      <c r="I668" s="361"/>
      <c r="J668" s="361"/>
      <c r="K668" s="361"/>
      <c r="L668" s="361"/>
      <c r="M668" s="361"/>
      <c r="N668" s="361"/>
      <c r="O668" s="361"/>
      <c r="P668" s="361"/>
      <c r="Q668" s="361"/>
      <c r="R668" s="361"/>
      <c r="S668" s="361"/>
      <c r="T668" s="361"/>
      <c r="U668" s="361"/>
      <c r="V668" s="363"/>
      <c r="W668" s="363"/>
      <c r="X668" s="363"/>
      <c r="Y668" s="363"/>
    </row>
    <row r="669" spans="1:25" ht="18" customHeight="1" x14ac:dyDescent="0.15">
      <c r="A669" s="12" t="s">
        <v>3</v>
      </c>
      <c r="B669" s="362">
        <f>F669+J669+N669+R669+V669</f>
        <v>4</v>
      </c>
      <c r="C669" s="361">
        <f>G669+K669+O669+S669+W669</f>
        <v>9</v>
      </c>
      <c r="D669" s="361">
        <f>H669+L669+P669+T669+X669</f>
        <v>144</v>
      </c>
      <c r="E669" s="361">
        <f>I669+M669+Q669+U669+Y669</f>
        <v>16</v>
      </c>
      <c r="F669" s="92">
        <v>1</v>
      </c>
      <c r="G669" s="92"/>
      <c r="H669" s="92">
        <v>16</v>
      </c>
      <c r="I669" s="92">
        <v>8</v>
      </c>
      <c r="J669" s="92">
        <v>1</v>
      </c>
      <c r="K669" s="92">
        <v>9</v>
      </c>
      <c r="L669" s="92">
        <v>4</v>
      </c>
      <c r="M669" s="92">
        <v>5</v>
      </c>
      <c r="N669" s="92"/>
      <c r="O669" s="92"/>
      <c r="P669" s="92"/>
      <c r="Q669" s="92"/>
      <c r="R669" s="92">
        <v>1</v>
      </c>
      <c r="S669" s="92"/>
      <c r="T669" s="92">
        <v>0</v>
      </c>
      <c r="U669" s="92"/>
      <c r="V669" s="360">
        <v>1</v>
      </c>
      <c r="W669" s="360"/>
      <c r="X669" s="360">
        <v>124</v>
      </c>
      <c r="Y669" s="360">
        <v>3</v>
      </c>
    </row>
    <row r="670" spans="1:25" s="6" customFormat="1" ht="18" customHeight="1" x14ac:dyDescent="0.15">
      <c r="A670" s="9" t="s">
        <v>2</v>
      </c>
      <c r="B670" s="359">
        <f>F670+J670+N670+R670+V670</f>
        <v>3</v>
      </c>
      <c r="C670" s="86">
        <f>G670+K670+O670+S670+W670</f>
        <v>9</v>
      </c>
      <c r="D670" s="86">
        <f>H670+L670+P670+T670+X670</f>
        <v>137</v>
      </c>
      <c r="E670" s="86">
        <f>I670+M670+Q670+U670+Y670</f>
        <v>5</v>
      </c>
      <c r="F670" s="86">
        <v>1</v>
      </c>
      <c r="G670" s="86"/>
      <c r="H670" s="86">
        <v>0</v>
      </c>
      <c r="I670" s="86">
        <v>1</v>
      </c>
      <c r="J670" s="86">
        <v>1</v>
      </c>
      <c r="K670" s="86">
        <v>9</v>
      </c>
      <c r="L670" s="86">
        <v>0</v>
      </c>
      <c r="M670" s="86">
        <v>1</v>
      </c>
      <c r="N670" s="86"/>
      <c r="O670" s="86"/>
      <c r="P670" s="86"/>
      <c r="Q670" s="86"/>
      <c r="R670" s="86"/>
      <c r="S670" s="86"/>
      <c r="T670" s="86"/>
      <c r="U670" s="86"/>
      <c r="V670" s="358">
        <v>1</v>
      </c>
      <c r="W670" s="358"/>
      <c r="X670" s="358">
        <v>137</v>
      </c>
      <c r="Y670" s="358">
        <v>3</v>
      </c>
    </row>
    <row r="671" spans="1:25" ht="17.25" customHeight="1" x14ac:dyDescent="0.15">
      <c r="A671" s="82" t="s">
        <v>333</v>
      </c>
      <c r="B671" s="5"/>
      <c r="C671" s="5"/>
      <c r="D671" s="5"/>
      <c r="E671" s="5"/>
      <c r="F671" s="5"/>
      <c r="G671" s="5"/>
      <c r="H671" s="5"/>
      <c r="I671" s="5"/>
      <c r="J671" s="5" t="s">
        <v>332</v>
      </c>
      <c r="K671" s="5"/>
      <c r="L671" s="5"/>
      <c r="M671" s="5"/>
      <c r="N671" s="5"/>
      <c r="O671" s="5"/>
      <c r="P671" s="5"/>
      <c r="Q671" s="5"/>
    </row>
    <row r="672" spans="1:25" x14ac:dyDescent="0.15">
      <c r="A672" s="6" t="s">
        <v>331</v>
      </c>
      <c r="B672" s="6"/>
      <c r="C672" s="6"/>
      <c r="D672" s="6"/>
      <c r="E672" s="6"/>
      <c r="F672" s="6"/>
      <c r="G672" s="6"/>
    </row>
    <row r="673" spans="1:21" x14ac:dyDescent="0.15">
      <c r="B673" s="96"/>
      <c r="C673" s="96"/>
      <c r="D673" s="96"/>
      <c r="E673" s="96"/>
      <c r="F673" s="96"/>
      <c r="G673" s="96"/>
      <c r="H673" s="96"/>
      <c r="I673" s="96"/>
      <c r="J673" s="96"/>
      <c r="K673" s="96"/>
      <c r="L673" s="96"/>
      <c r="M673" s="96"/>
      <c r="N673" s="96"/>
      <c r="O673" s="96"/>
      <c r="P673" s="96"/>
      <c r="Q673" s="96"/>
      <c r="R673" s="96"/>
      <c r="S673" s="96"/>
      <c r="T673" s="96"/>
      <c r="U673" s="96"/>
    </row>
    <row r="674" spans="1:21" x14ac:dyDescent="0.15">
      <c r="B674" s="94"/>
    </row>
    <row r="676" spans="1:21" ht="18" customHeight="1" x14ac:dyDescent="0.15">
      <c r="A676" s="83" t="s">
        <v>330</v>
      </c>
      <c r="B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305"/>
      <c r="O676" s="305"/>
    </row>
    <row r="677" spans="1:21" ht="21.75" customHeight="1" x14ac:dyDescent="0.15">
      <c r="A677" s="82" t="s">
        <v>329</v>
      </c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</row>
    <row r="678" spans="1:21" ht="20.100000000000001" customHeight="1" x14ac:dyDescent="0.15">
      <c r="A678" s="164" t="s">
        <v>328</v>
      </c>
      <c r="B678" s="80" t="s">
        <v>327</v>
      </c>
      <c r="C678" s="80"/>
      <c r="D678" s="80"/>
      <c r="E678" s="80" t="s">
        <v>326</v>
      </c>
      <c r="F678" s="80"/>
      <c r="G678" s="80"/>
      <c r="H678" s="80"/>
      <c r="I678" s="79" t="s">
        <v>325</v>
      </c>
      <c r="J678" s="116"/>
      <c r="K678" s="80" t="s">
        <v>324</v>
      </c>
      <c r="L678" s="39"/>
      <c r="M678" s="357"/>
      <c r="N678" s="357"/>
      <c r="O678" s="104"/>
      <c r="P678" s="104"/>
    </row>
    <row r="679" spans="1:21" ht="20.100000000000001" customHeight="1" x14ac:dyDescent="0.15">
      <c r="A679" s="189"/>
      <c r="B679" s="80"/>
      <c r="C679" s="80"/>
      <c r="D679" s="80"/>
      <c r="E679" s="80"/>
      <c r="F679" s="80"/>
      <c r="G679" s="80"/>
      <c r="H679" s="80"/>
      <c r="I679" s="184"/>
      <c r="J679" s="330"/>
      <c r="K679" s="80"/>
      <c r="L679" s="39"/>
      <c r="M679" s="104"/>
      <c r="N679" s="104"/>
      <c r="O679" s="104"/>
      <c r="P679" s="104"/>
    </row>
    <row r="680" spans="1:21" ht="20.25" customHeight="1" x14ac:dyDescent="0.15">
      <c r="A680" s="189"/>
      <c r="B680" s="80" t="s">
        <v>323</v>
      </c>
      <c r="C680" s="80" t="s">
        <v>43</v>
      </c>
      <c r="D680" s="80" t="s">
        <v>42</v>
      </c>
      <c r="E680" s="80" t="s">
        <v>322</v>
      </c>
      <c r="F680" s="80" t="s">
        <v>320</v>
      </c>
      <c r="G680" s="80"/>
      <c r="H680" s="80"/>
      <c r="I680" s="80" t="s">
        <v>321</v>
      </c>
      <c r="J680" s="80" t="s">
        <v>320</v>
      </c>
      <c r="K680" s="80" t="s">
        <v>252</v>
      </c>
      <c r="L680" s="39" t="s">
        <v>320</v>
      </c>
      <c r="M680" s="104"/>
      <c r="N680" s="104"/>
      <c r="O680" s="104"/>
      <c r="P680" s="104"/>
    </row>
    <row r="681" spans="1:21" ht="20.25" customHeight="1" x14ac:dyDescent="0.15">
      <c r="A681" s="356"/>
      <c r="B681" s="80"/>
      <c r="C681" s="80"/>
      <c r="D681" s="80"/>
      <c r="E681" s="80"/>
      <c r="F681" s="35" t="s">
        <v>44</v>
      </c>
      <c r="G681" s="35" t="s">
        <v>43</v>
      </c>
      <c r="H681" s="35" t="s">
        <v>42</v>
      </c>
      <c r="I681" s="80"/>
      <c r="J681" s="80"/>
      <c r="K681" s="80"/>
      <c r="L681" s="39"/>
      <c r="M681" s="104"/>
      <c r="N681" s="104"/>
      <c r="O681" s="104"/>
      <c r="P681" s="104"/>
    </row>
    <row r="682" spans="1:21" ht="24.75" customHeight="1" x14ac:dyDescent="0.15">
      <c r="A682" s="12" t="s">
        <v>31</v>
      </c>
      <c r="B682" s="99">
        <v>8163</v>
      </c>
      <c r="C682" s="102" t="s">
        <v>49</v>
      </c>
      <c r="D682" s="102" t="s">
        <v>49</v>
      </c>
      <c r="E682" s="99">
        <v>8031</v>
      </c>
      <c r="F682" s="99">
        <v>14408</v>
      </c>
      <c r="G682" s="102" t="s">
        <v>49</v>
      </c>
      <c r="H682" s="102" t="s">
        <v>49</v>
      </c>
      <c r="I682" s="99">
        <v>132</v>
      </c>
      <c r="J682" s="99">
        <v>231</v>
      </c>
      <c r="K682" s="99">
        <v>25</v>
      </c>
      <c r="L682" s="99">
        <v>756</v>
      </c>
      <c r="M682" s="351"/>
      <c r="N682" s="351"/>
      <c r="O682" s="351"/>
      <c r="P682" s="351"/>
    </row>
    <row r="683" spans="1:21" ht="24.75" customHeight="1" x14ac:dyDescent="0.15">
      <c r="A683" s="12" t="s">
        <v>30</v>
      </c>
      <c r="B683" s="99">
        <v>8051</v>
      </c>
      <c r="C683" s="99">
        <v>6148</v>
      </c>
      <c r="D683" s="99">
        <v>8242</v>
      </c>
      <c r="E683" s="99">
        <v>7874</v>
      </c>
      <c r="F683" s="99">
        <v>13289</v>
      </c>
      <c r="G683" s="99">
        <v>5662</v>
      </c>
      <c r="H683" s="99">
        <v>7627</v>
      </c>
      <c r="I683" s="99">
        <v>177</v>
      </c>
      <c r="J683" s="99">
        <v>328</v>
      </c>
      <c r="K683" s="99">
        <v>34</v>
      </c>
      <c r="L683" s="99">
        <v>773</v>
      </c>
      <c r="M683" s="351"/>
      <c r="N683" s="351"/>
      <c r="O683" s="351"/>
      <c r="P683" s="351"/>
    </row>
    <row r="684" spans="1:21" ht="24.75" customHeight="1" x14ac:dyDescent="0.15">
      <c r="A684" s="12" t="s">
        <v>29</v>
      </c>
      <c r="B684" s="99">
        <v>7665</v>
      </c>
      <c r="C684" s="99">
        <v>5885</v>
      </c>
      <c r="D684" s="99">
        <v>7871</v>
      </c>
      <c r="E684" s="99">
        <v>7449</v>
      </c>
      <c r="F684" s="99">
        <v>12568</v>
      </c>
      <c r="G684" s="99">
        <v>5372</v>
      </c>
      <c r="H684" s="99">
        <v>7196</v>
      </c>
      <c r="I684" s="99">
        <v>216</v>
      </c>
      <c r="J684" s="99">
        <v>414</v>
      </c>
      <c r="K684" s="99">
        <v>63</v>
      </c>
      <c r="L684" s="99">
        <v>774</v>
      </c>
      <c r="M684" s="351"/>
      <c r="N684" s="351"/>
      <c r="O684" s="351"/>
      <c r="P684" s="351"/>
    </row>
    <row r="685" spans="1:21" ht="24.75" customHeight="1" x14ac:dyDescent="0.15">
      <c r="A685" s="12" t="s">
        <v>48</v>
      </c>
      <c r="B685" s="101">
        <v>7681</v>
      </c>
      <c r="C685" s="99">
        <v>5741</v>
      </c>
      <c r="D685" s="99">
        <v>7610</v>
      </c>
      <c r="E685" s="99">
        <v>7172</v>
      </c>
      <c r="F685" s="99">
        <v>11657</v>
      </c>
      <c r="G685" s="99">
        <v>5023</v>
      </c>
      <c r="H685" s="99">
        <v>6634</v>
      </c>
      <c r="I685" s="99">
        <v>509</v>
      </c>
      <c r="J685" s="99">
        <v>950</v>
      </c>
      <c r="K685" s="99">
        <v>68</v>
      </c>
      <c r="L685" s="99">
        <v>744</v>
      </c>
      <c r="M685" s="351"/>
      <c r="N685" s="351"/>
      <c r="O685" s="351"/>
      <c r="P685" s="351"/>
    </row>
    <row r="686" spans="1:21" ht="24.75" customHeight="1" x14ac:dyDescent="0.15">
      <c r="A686" s="12" t="s">
        <v>319</v>
      </c>
      <c r="B686" s="355">
        <v>9517</v>
      </c>
      <c r="C686" s="354">
        <v>7139</v>
      </c>
      <c r="D686" s="354">
        <v>9017</v>
      </c>
      <c r="E686" s="354">
        <v>9106</v>
      </c>
      <c r="F686" s="354">
        <v>14692</v>
      </c>
      <c r="G686" s="354">
        <v>6548</v>
      </c>
      <c r="H686" s="354">
        <v>8144</v>
      </c>
      <c r="I686" s="354">
        <v>411</v>
      </c>
      <c r="J686" s="354">
        <v>687</v>
      </c>
      <c r="K686" s="354">
        <v>72</v>
      </c>
      <c r="L686" s="354">
        <v>777</v>
      </c>
      <c r="M686" s="351"/>
      <c r="N686" s="351"/>
      <c r="O686" s="351"/>
      <c r="P686" s="351"/>
    </row>
    <row r="687" spans="1:21" ht="24.75" customHeight="1" x14ac:dyDescent="0.15">
      <c r="A687" s="9" t="s">
        <v>318</v>
      </c>
      <c r="B687" s="353">
        <v>9494</v>
      </c>
      <c r="C687" s="352">
        <v>6799</v>
      </c>
      <c r="D687" s="352">
        <v>8653</v>
      </c>
      <c r="E687" s="352">
        <v>9181</v>
      </c>
      <c r="F687" s="352">
        <v>14242</v>
      </c>
      <c r="G687" s="352">
        <v>6296</v>
      </c>
      <c r="H687" s="352">
        <v>7946</v>
      </c>
      <c r="I687" s="352">
        <v>313</v>
      </c>
      <c r="J687" s="352">
        <v>452</v>
      </c>
      <c r="K687" s="352">
        <v>70</v>
      </c>
      <c r="L687" s="352">
        <v>758</v>
      </c>
      <c r="M687" s="351"/>
      <c r="N687" s="351"/>
      <c r="O687" s="351"/>
      <c r="P687" s="351"/>
    </row>
    <row r="688" spans="1:21" ht="13.5" customHeight="1" x14ac:dyDescent="0.15">
      <c r="A688" s="100"/>
      <c r="B688" s="99">
        <f>SUM(B689:B712)</f>
        <v>9494</v>
      </c>
      <c r="C688" s="99">
        <f>SUM(C689:C712)</f>
        <v>6799</v>
      </c>
      <c r="D688" s="99">
        <f>SUM(D689:D712)</f>
        <v>8653</v>
      </c>
      <c r="E688" s="99">
        <f>SUM(E689:E712)</f>
        <v>9181</v>
      </c>
      <c r="F688" s="99">
        <f>SUM(F689:F712)</f>
        <v>14242</v>
      </c>
      <c r="G688" s="99">
        <f>SUM(G689:G712)</f>
        <v>6296</v>
      </c>
      <c r="H688" s="99">
        <f>SUM(H689:H712)</f>
        <v>7946</v>
      </c>
      <c r="I688" s="99">
        <f>SUM(I689:I712)</f>
        <v>313</v>
      </c>
      <c r="J688" s="99">
        <f>SUM(J689:J712)</f>
        <v>452</v>
      </c>
      <c r="K688" s="99">
        <f>SUM(K689:K712)</f>
        <v>70</v>
      </c>
      <c r="L688" s="99">
        <f>SUM(L689:L712)</f>
        <v>758</v>
      </c>
      <c r="M688" s="350"/>
    </row>
    <row r="689" spans="1:35" ht="13.5" customHeight="1" x14ac:dyDescent="0.15">
      <c r="A689" s="100" t="s">
        <v>317</v>
      </c>
      <c r="B689" s="348">
        <v>2</v>
      </c>
      <c r="C689" s="102">
        <v>275</v>
      </c>
      <c r="D689" s="102">
        <v>368</v>
      </c>
      <c r="E689" s="348">
        <v>2</v>
      </c>
      <c r="F689" s="348">
        <v>1</v>
      </c>
      <c r="G689" s="348">
        <v>1</v>
      </c>
      <c r="H689" s="92">
        <v>0</v>
      </c>
      <c r="I689" s="92">
        <v>0</v>
      </c>
      <c r="J689" s="92">
        <v>0</v>
      </c>
      <c r="K689" s="348">
        <v>70</v>
      </c>
      <c r="L689" s="348">
        <v>642</v>
      </c>
      <c r="M689" s="350"/>
    </row>
    <row r="690" spans="1:35" ht="18" customHeight="1" x14ac:dyDescent="0.15">
      <c r="A690" s="12" t="s">
        <v>25</v>
      </c>
      <c r="B690" s="348">
        <v>270</v>
      </c>
      <c r="C690" s="349">
        <v>171</v>
      </c>
      <c r="D690" s="349">
        <v>196</v>
      </c>
      <c r="E690" s="348">
        <v>258</v>
      </c>
      <c r="F690" s="348">
        <v>347</v>
      </c>
      <c r="G690" s="349">
        <v>161</v>
      </c>
      <c r="H690" s="349">
        <v>186</v>
      </c>
      <c r="I690" s="348">
        <v>12</v>
      </c>
      <c r="J690" s="348">
        <v>20</v>
      </c>
      <c r="K690" s="92">
        <v>0</v>
      </c>
      <c r="L690" s="92">
        <v>0</v>
      </c>
      <c r="O690" s="13"/>
      <c r="P690" s="13"/>
    </row>
    <row r="691" spans="1:35" ht="18" customHeight="1" x14ac:dyDescent="0.15">
      <c r="A691" s="12" t="s">
        <v>24</v>
      </c>
      <c r="B691" s="348">
        <v>437</v>
      </c>
      <c r="C691" s="349">
        <v>265</v>
      </c>
      <c r="D691" s="349">
        <v>318</v>
      </c>
      <c r="E691" s="348">
        <v>426</v>
      </c>
      <c r="F691" s="348">
        <v>561</v>
      </c>
      <c r="G691" s="349">
        <v>259</v>
      </c>
      <c r="H691" s="349">
        <v>302</v>
      </c>
      <c r="I691" s="348">
        <v>11</v>
      </c>
      <c r="J691" s="348">
        <v>11</v>
      </c>
      <c r="K691" s="92">
        <v>0</v>
      </c>
      <c r="L691" s="348">
        <v>11</v>
      </c>
      <c r="O691" s="13"/>
      <c r="P691" s="13"/>
    </row>
    <row r="692" spans="1:35" ht="18" customHeight="1" x14ac:dyDescent="0.15">
      <c r="A692" s="12" t="s">
        <v>23</v>
      </c>
      <c r="B692" s="348">
        <v>199</v>
      </c>
      <c r="C692" s="349">
        <v>133</v>
      </c>
      <c r="D692" s="349">
        <v>149</v>
      </c>
      <c r="E692" s="348">
        <v>192</v>
      </c>
      <c r="F692" s="348">
        <v>274</v>
      </c>
      <c r="G692" s="349">
        <v>128</v>
      </c>
      <c r="H692" s="349">
        <v>146</v>
      </c>
      <c r="I692" s="348">
        <v>7</v>
      </c>
      <c r="J692" s="348">
        <v>8</v>
      </c>
      <c r="K692" s="92">
        <v>0</v>
      </c>
      <c r="L692" s="92">
        <v>0</v>
      </c>
      <c r="O692" s="13"/>
      <c r="P692" s="13"/>
    </row>
    <row r="693" spans="1:35" ht="18" customHeight="1" x14ac:dyDescent="0.15">
      <c r="A693" s="12" t="s">
        <v>22</v>
      </c>
      <c r="B693" s="348">
        <v>132</v>
      </c>
      <c r="C693" s="349">
        <v>78</v>
      </c>
      <c r="D693" s="349">
        <v>113</v>
      </c>
      <c r="E693" s="348">
        <v>123</v>
      </c>
      <c r="F693" s="348">
        <v>179</v>
      </c>
      <c r="G693" s="349">
        <v>72</v>
      </c>
      <c r="H693" s="349">
        <v>107</v>
      </c>
      <c r="I693" s="348">
        <v>9</v>
      </c>
      <c r="J693" s="348">
        <v>12</v>
      </c>
      <c r="K693" s="92">
        <v>0</v>
      </c>
      <c r="L693" s="92">
        <v>0</v>
      </c>
      <c r="O693" s="13"/>
      <c r="P693" s="13"/>
    </row>
    <row r="694" spans="1:35" ht="18" customHeight="1" x14ac:dyDescent="0.15">
      <c r="A694" s="12" t="s">
        <v>21</v>
      </c>
      <c r="B694" s="348">
        <v>204</v>
      </c>
      <c r="C694" s="349">
        <v>130</v>
      </c>
      <c r="D694" s="349">
        <v>164</v>
      </c>
      <c r="E694" s="348">
        <v>197</v>
      </c>
      <c r="F694" s="348">
        <v>279</v>
      </c>
      <c r="G694" s="349">
        <v>126</v>
      </c>
      <c r="H694" s="349">
        <v>153</v>
      </c>
      <c r="I694" s="348">
        <v>7</v>
      </c>
      <c r="J694" s="348">
        <v>10</v>
      </c>
      <c r="K694" s="92">
        <v>0</v>
      </c>
      <c r="L694" s="348">
        <v>5</v>
      </c>
      <c r="O694" s="13"/>
      <c r="P694" s="13"/>
    </row>
    <row r="695" spans="1:35" ht="18" customHeight="1" x14ac:dyDescent="0.15">
      <c r="A695" s="12" t="s">
        <v>20</v>
      </c>
      <c r="B695" s="348">
        <v>366</v>
      </c>
      <c r="C695" s="349">
        <v>266</v>
      </c>
      <c r="D695" s="349">
        <v>235</v>
      </c>
      <c r="E695" s="348">
        <v>355</v>
      </c>
      <c r="F695" s="348">
        <v>485</v>
      </c>
      <c r="G695" s="349">
        <v>259</v>
      </c>
      <c r="H695" s="349">
        <v>226</v>
      </c>
      <c r="I695" s="348">
        <v>11</v>
      </c>
      <c r="J695" s="348">
        <v>16</v>
      </c>
      <c r="K695" s="92">
        <v>0</v>
      </c>
      <c r="L695" s="92">
        <v>0</v>
      </c>
      <c r="O695" s="13"/>
      <c r="P695" s="13"/>
    </row>
    <row r="696" spans="1:35" ht="18" customHeight="1" x14ac:dyDescent="0.15">
      <c r="A696" s="12" t="s">
        <v>19</v>
      </c>
      <c r="B696" s="348">
        <v>1446</v>
      </c>
      <c r="C696" s="349">
        <v>951</v>
      </c>
      <c r="D696" s="349">
        <v>1107</v>
      </c>
      <c r="E696" s="348">
        <v>1406</v>
      </c>
      <c r="F696" s="348">
        <v>1995</v>
      </c>
      <c r="G696" s="349">
        <v>921</v>
      </c>
      <c r="H696" s="349">
        <v>1074</v>
      </c>
      <c r="I696" s="348">
        <v>40</v>
      </c>
      <c r="J696" s="348">
        <v>63</v>
      </c>
      <c r="K696" s="92">
        <v>0</v>
      </c>
      <c r="L696" s="92">
        <v>0</v>
      </c>
      <c r="O696" s="13"/>
      <c r="P696" s="13"/>
    </row>
    <row r="697" spans="1:35" ht="18" customHeight="1" x14ac:dyDescent="0.15">
      <c r="A697" s="12" t="s">
        <v>18</v>
      </c>
      <c r="B697" s="348">
        <v>169</v>
      </c>
      <c r="C697" s="349">
        <v>130</v>
      </c>
      <c r="D697" s="349">
        <v>167</v>
      </c>
      <c r="E697" s="348">
        <v>165</v>
      </c>
      <c r="F697" s="348">
        <v>266</v>
      </c>
      <c r="G697" s="349">
        <v>115</v>
      </c>
      <c r="H697" s="349">
        <v>151</v>
      </c>
      <c r="I697" s="348">
        <v>4</v>
      </c>
      <c r="J697" s="348">
        <v>4</v>
      </c>
      <c r="K697" s="92">
        <v>0</v>
      </c>
      <c r="L697" s="348">
        <v>27</v>
      </c>
      <c r="O697" s="13"/>
      <c r="P697" s="13"/>
      <c r="AI697" s="1" t="s">
        <v>17</v>
      </c>
    </row>
    <row r="698" spans="1:35" ht="18" customHeight="1" x14ac:dyDescent="0.15">
      <c r="A698" s="12" t="s">
        <v>16</v>
      </c>
      <c r="B698" s="348">
        <v>269</v>
      </c>
      <c r="C698" s="349">
        <v>182</v>
      </c>
      <c r="D698" s="349">
        <v>244</v>
      </c>
      <c r="E698" s="348">
        <v>260</v>
      </c>
      <c r="F698" s="348">
        <v>409</v>
      </c>
      <c r="G698" s="349">
        <v>170</v>
      </c>
      <c r="H698" s="349">
        <v>239</v>
      </c>
      <c r="I698" s="348">
        <v>9</v>
      </c>
      <c r="J698" s="348">
        <v>15</v>
      </c>
      <c r="K698" s="92">
        <v>0</v>
      </c>
      <c r="L698" s="348">
        <v>2</v>
      </c>
      <c r="O698" s="13"/>
      <c r="P698" s="13"/>
    </row>
    <row r="699" spans="1:35" ht="18" customHeight="1" x14ac:dyDescent="0.15">
      <c r="A699" s="12" t="s">
        <v>15</v>
      </c>
      <c r="B699" s="348">
        <v>315</v>
      </c>
      <c r="C699" s="349">
        <v>214</v>
      </c>
      <c r="D699" s="349">
        <v>261</v>
      </c>
      <c r="E699" s="348">
        <v>309</v>
      </c>
      <c r="F699" s="348">
        <v>469</v>
      </c>
      <c r="G699" s="349">
        <v>213</v>
      </c>
      <c r="H699" s="349">
        <v>256</v>
      </c>
      <c r="I699" s="348">
        <v>6</v>
      </c>
      <c r="J699" s="348">
        <v>5</v>
      </c>
      <c r="K699" s="92">
        <v>0</v>
      </c>
      <c r="L699" s="348">
        <v>1</v>
      </c>
      <c r="O699" s="13"/>
      <c r="P699" s="13"/>
    </row>
    <row r="700" spans="1:35" ht="18" customHeight="1" x14ac:dyDescent="0.15">
      <c r="A700" s="12" t="s">
        <v>14</v>
      </c>
      <c r="B700" s="348">
        <v>237</v>
      </c>
      <c r="C700" s="349">
        <v>159</v>
      </c>
      <c r="D700" s="349">
        <v>219</v>
      </c>
      <c r="E700" s="348">
        <v>225</v>
      </c>
      <c r="F700" s="348">
        <v>357</v>
      </c>
      <c r="G700" s="349">
        <v>150</v>
      </c>
      <c r="H700" s="349">
        <v>207</v>
      </c>
      <c r="I700" s="348">
        <v>12</v>
      </c>
      <c r="J700" s="348">
        <v>21</v>
      </c>
      <c r="K700" s="92">
        <v>0</v>
      </c>
      <c r="L700" s="92">
        <v>0</v>
      </c>
      <c r="O700" s="13"/>
      <c r="P700" s="13"/>
    </row>
    <row r="701" spans="1:35" ht="18" customHeight="1" x14ac:dyDescent="0.15">
      <c r="A701" s="12" t="s">
        <v>13</v>
      </c>
      <c r="B701" s="348">
        <v>368</v>
      </c>
      <c r="C701" s="349">
        <v>269</v>
      </c>
      <c r="D701" s="349">
        <v>346</v>
      </c>
      <c r="E701" s="348">
        <v>343</v>
      </c>
      <c r="F701" s="348">
        <v>568</v>
      </c>
      <c r="G701" s="349">
        <v>251</v>
      </c>
      <c r="H701" s="349">
        <v>317</v>
      </c>
      <c r="I701" s="348">
        <v>25</v>
      </c>
      <c r="J701" s="348">
        <v>31</v>
      </c>
      <c r="K701" s="92">
        <v>0</v>
      </c>
      <c r="L701" s="348">
        <v>16</v>
      </c>
      <c r="O701" s="13"/>
      <c r="P701" s="13"/>
    </row>
    <row r="702" spans="1:35" ht="18" customHeight="1" x14ac:dyDescent="0.15">
      <c r="A702" s="12" t="s">
        <v>64</v>
      </c>
      <c r="B702" s="348">
        <v>625</v>
      </c>
      <c r="C702" s="349">
        <v>351</v>
      </c>
      <c r="D702" s="349">
        <v>474</v>
      </c>
      <c r="E702" s="348">
        <v>601</v>
      </c>
      <c r="F702" s="348">
        <v>791</v>
      </c>
      <c r="G702" s="349">
        <v>341</v>
      </c>
      <c r="H702" s="349">
        <v>450</v>
      </c>
      <c r="I702" s="348">
        <v>24</v>
      </c>
      <c r="J702" s="348">
        <v>31</v>
      </c>
      <c r="K702" s="92">
        <v>0</v>
      </c>
      <c r="L702" s="348">
        <v>3</v>
      </c>
      <c r="O702" s="13"/>
      <c r="P702" s="13"/>
    </row>
    <row r="703" spans="1:35" ht="18" customHeight="1" x14ac:dyDescent="0.15">
      <c r="A703" s="12" t="s">
        <v>11</v>
      </c>
      <c r="B703" s="348">
        <v>185</v>
      </c>
      <c r="C703" s="349">
        <v>130</v>
      </c>
      <c r="D703" s="349">
        <v>137</v>
      </c>
      <c r="E703" s="348">
        <v>177</v>
      </c>
      <c r="F703" s="348">
        <v>254</v>
      </c>
      <c r="G703" s="349">
        <v>126</v>
      </c>
      <c r="H703" s="349">
        <v>128</v>
      </c>
      <c r="I703" s="348">
        <v>8</v>
      </c>
      <c r="J703" s="348">
        <v>12</v>
      </c>
      <c r="K703" s="92">
        <v>0</v>
      </c>
      <c r="L703" s="348">
        <v>1</v>
      </c>
      <c r="O703" s="13"/>
      <c r="P703" s="13"/>
    </row>
    <row r="704" spans="1:35" ht="18" customHeight="1" x14ac:dyDescent="0.15">
      <c r="A704" s="12" t="s">
        <v>10</v>
      </c>
      <c r="B704" s="348">
        <v>486</v>
      </c>
      <c r="C704" s="349">
        <v>347</v>
      </c>
      <c r="D704" s="349">
        <v>462</v>
      </c>
      <c r="E704" s="348">
        <v>470</v>
      </c>
      <c r="F704" s="348">
        <v>774</v>
      </c>
      <c r="G704" s="349">
        <v>329</v>
      </c>
      <c r="H704" s="349">
        <v>445</v>
      </c>
      <c r="I704" s="348">
        <v>16</v>
      </c>
      <c r="J704" s="348">
        <v>30</v>
      </c>
      <c r="K704" s="92">
        <v>0</v>
      </c>
      <c r="L704" s="348">
        <v>5</v>
      </c>
      <c r="O704" s="13"/>
      <c r="P704" s="13"/>
    </row>
    <row r="705" spans="1:17" ht="18" customHeight="1" x14ac:dyDescent="0.15">
      <c r="A705" s="12" t="s">
        <v>9</v>
      </c>
      <c r="B705" s="348">
        <v>402</v>
      </c>
      <c r="C705" s="349">
        <v>270</v>
      </c>
      <c r="D705" s="349">
        <v>386</v>
      </c>
      <c r="E705" s="348">
        <v>388</v>
      </c>
      <c r="F705" s="348">
        <v>633</v>
      </c>
      <c r="G705" s="349">
        <v>263</v>
      </c>
      <c r="H705" s="349">
        <v>370</v>
      </c>
      <c r="I705" s="348">
        <v>14</v>
      </c>
      <c r="J705" s="348">
        <v>20</v>
      </c>
      <c r="K705" s="92">
        <v>0</v>
      </c>
      <c r="L705" s="348">
        <v>3</v>
      </c>
      <c r="O705" s="13"/>
      <c r="P705" s="13"/>
    </row>
    <row r="706" spans="1:17" ht="18" customHeight="1" x14ac:dyDescent="0.15">
      <c r="A706" s="12" t="s">
        <v>8</v>
      </c>
      <c r="B706" s="348">
        <v>308</v>
      </c>
      <c r="C706" s="349">
        <v>227</v>
      </c>
      <c r="D706" s="349">
        <v>273</v>
      </c>
      <c r="E706" s="348">
        <v>302</v>
      </c>
      <c r="F706" s="348">
        <v>467</v>
      </c>
      <c r="G706" s="349">
        <v>217</v>
      </c>
      <c r="H706" s="349">
        <v>250</v>
      </c>
      <c r="I706" s="348">
        <v>6</v>
      </c>
      <c r="J706" s="348">
        <v>8</v>
      </c>
      <c r="K706" s="92">
        <v>0</v>
      </c>
      <c r="L706" s="348">
        <v>25</v>
      </c>
      <c r="O706" s="13"/>
      <c r="P706" s="13"/>
    </row>
    <row r="707" spans="1:17" ht="18" customHeight="1" x14ac:dyDescent="0.15">
      <c r="A707" s="12" t="s">
        <v>7</v>
      </c>
      <c r="B707" s="348">
        <v>597</v>
      </c>
      <c r="C707" s="349">
        <v>419</v>
      </c>
      <c r="D707" s="349">
        <v>621</v>
      </c>
      <c r="E707" s="348">
        <v>577</v>
      </c>
      <c r="F707" s="348">
        <v>1006</v>
      </c>
      <c r="G707" s="349">
        <v>407</v>
      </c>
      <c r="H707" s="349">
        <v>599</v>
      </c>
      <c r="I707" s="348">
        <v>20</v>
      </c>
      <c r="J707" s="348">
        <v>32</v>
      </c>
      <c r="K707" s="92">
        <v>0</v>
      </c>
      <c r="L707" s="348">
        <v>2</v>
      </c>
      <c r="O707" s="13"/>
      <c r="P707" s="13"/>
    </row>
    <row r="708" spans="1:17" ht="18" customHeight="1" x14ac:dyDescent="0.15">
      <c r="A708" s="12" t="s">
        <v>6</v>
      </c>
      <c r="B708" s="348">
        <v>502</v>
      </c>
      <c r="C708" s="349">
        <v>363</v>
      </c>
      <c r="D708" s="349">
        <v>483</v>
      </c>
      <c r="E708" s="348">
        <v>494</v>
      </c>
      <c r="F708" s="348">
        <v>833</v>
      </c>
      <c r="G708" s="349">
        <v>357</v>
      </c>
      <c r="H708" s="349">
        <v>476</v>
      </c>
      <c r="I708" s="348">
        <v>8</v>
      </c>
      <c r="J708" s="348">
        <v>12</v>
      </c>
      <c r="K708" s="92">
        <v>0</v>
      </c>
      <c r="L708" s="348">
        <v>1</v>
      </c>
      <c r="O708" s="13"/>
      <c r="P708" s="13"/>
    </row>
    <row r="709" spans="1:17" ht="18" customHeight="1" x14ac:dyDescent="0.15">
      <c r="A709" s="12" t="s">
        <v>5</v>
      </c>
      <c r="B709" s="348">
        <v>551</v>
      </c>
      <c r="C709" s="349">
        <v>368</v>
      </c>
      <c r="D709" s="349">
        <v>529</v>
      </c>
      <c r="E709" s="348">
        <v>538</v>
      </c>
      <c r="F709" s="348">
        <v>874</v>
      </c>
      <c r="G709" s="349">
        <v>361</v>
      </c>
      <c r="H709" s="349">
        <v>513</v>
      </c>
      <c r="I709" s="348">
        <v>13</v>
      </c>
      <c r="J709" s="348">
        <v>22</v>
      </c>
      <c r="K709" s="92">
        <v>0</v>
      </c>
      <c r="L709" s="348">
        <v>1</v>
      </c>
      <c r="O709" s="13"/>
      <c r="P709" s="13"/>
    </row>
    <row r="710" spans="1:17" ht="18" customHeight="1" x14ac:dyDescent="0.15">
      <c r="A710" s="12" t="s">
        <v>4</v>
      </c>
      <c r="B710" s="348">
        <v>548</v>
      </c>
      <c r="C710" s="349">
        <v>407</v>
      </c>
      <c r="D710" s="349">
        <v>514</v>
      </c>
      <c r="E710" s="348">
        <v>523</v>
      </c>
      <c r="F710" s="348">
        <v>878</v>
      </c>
      <c r="G710" s="349">
        <v>391</v>
      </c>
      <c r="H710" s="349">
        <v>487</v>
      </c>
      <c r="I710" s="348">
        <v>25</v>
      </c>
      <c r="J710" s="348">
        <v>35</v>
      </c>
      <c r="K710" s="92">
        <v>0</v>
      </c>
      <c r="L710" s="348">
        <v>8</v>
      </c>
      <c r="O710" s="13"/>
      <c r="P710" s="13"/>
    </row>
    <row r="711" spans="1:17" ht="18" customHeight="1" x14ac:dyDescent="0.15">
      <c r="A711" s="12" t="s">
        <v>3</v>
      </c>
      <c r="B711" s="348">
        <v>299</v>
      </c>
      <c r="C711" s="349">
        <v>230</v>
      </c>
      <c r="D711" s="349">
        <v>280</v>
      </c>
      <c r="E711" s="348">
        <v>283</v>
      </c>
      <c r="F711" s="348">
        <v>490</v>
      </c>
      <c r="G711" s="349">
        <v>223</v>
      </c>
      <c r="H711" s="349">
        <v>267</v>
      </c>
      <c r="I711" s="348">
        <v>16</v>
      </c>
      <c r="J711" s="348">
        <v>19</v>
      </c>
      <c r="K711" s="92">
        <v>0</v>
      </c>
      <c r="L711" s="348">
        <v>1</v>
      </c>
      <c r="O711" s="13"/>
      <c r="P711" s="13"/>
    </row>
    <row r="712" spans="1:17" s="6" customFormat="1" ht="18" customHeight="1" x14ac:dyDescent="0.15">
      <c r="A712" s="9" t="s">
        <v>2</v>
      </c>
      <c r="B712" s="346">
        <v>577</v>
      </c>
      <c r="C712" s="347">
        <v>464</v>
      </c>
      <c r="D712" s="347">
        <v>607</v>
      </c>
      <c r="E712" s="346">
        <v>567</v>
      </c>
      <c r="F712" s="346">
        <v>1052</v>
      </c>
      <c r="G712" s="347">
        <v>455</v>
      </c>
      <c r="H712" s="347">
        <v>597</v>
      </c>
      <c r="I712" s="346">
        <v>10</v>
      </c>
      <c r="J712" s="346">
        <v>15</v>
      </c>
      <c r="K712" s="86">
        <v>0</v>
      </c>
      <c r="L712" s="346">
        <v>4</v>
      </c>
      <c r="O712" s="345"/>
      <c r="P712" s="345"/>
    </row>
    <row r="713" spans="1:17" ht="17.25" customHeight="1" x14ac:dyDescent="0.15">
      <c r="A713" s="82" t="s">
        <v>316</v>
      </c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</row>
    <row r="714" spans="1:17" ht="18" customHeight="1" x14ac:dyDescent="0.15">
      <c r="A714" s="5" t="s">
        <v>315</v>
      </c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</row>
    <row r="715" spans="1:17" ht="18" customHeight="1" x14ac:dyDescent="0.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</row>
    <row r="716" spans="1:17" x14ac:dyDescent="0.15">
      <c r="B716" s="96"/>
      <c r="C716" s="96"/>
      <c r="D716" s="96"/>
      <c r="E716" s="96"/>
      <c r="F716" s="96"/>
      <c r="G716" s="96"/>
      <c r="H716" s="96"/>
      <c r="I716" s="96"/>
      <c r="J716" s="96"/>
    </row>
    <row r="717" spans="1:17" ht="18" customHeight="1" x14ac:dyDescent="0.15">
      <c r="A717" s="83" t="s">
        <v>314</v>
      </c>
      <c r="B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305"/>
      <c r="O717" s="305"/>
    </row>
    <row r="718" spans="1:17" x14ac:dyDescent="0.15">
      <c r="B718" s="96"/>
      <c r="C718" s="96"/>
      <c r="D718" s="96"/>
      <c r="E718" s="96"/>
      <c r="F718" s="96"/>
      <c r="G718" s="96"/>
      <c r="H718" s="96"/>
      <c r="I718" s="96"/>
      <c r="J718" s="96"/>
    </row>
    <row r="719" spans="1:17" ht="21.75" customHeight="1" x14ac:dyDescent="0.15">
      <c r="A719" s="82" t="s">
        <v>313</v>
      </c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</row>
    <row r="720" spans="1:17" ht="25.5" customHeight="1" x14ac:dyDescent="0.15">
      <c r="A720" s="164" t="s">
        <v>312</v>
      </c>
      <c r="B720" s="80" t="s">
        <v>311</v>
      </c>
      <c r="C720" s="80"/>
      <c r="D720" s="80"/>
      <c r="E720" s="80" t="s">
        <v>310</v>
      </c>
      <c r="F720" s="80"/>
      <c r="G720" s="80"/>
      <c r="H720" s="80" t="s">
        <v>309</v>
      </c>
      <c r="I720" s="80"/>
      <c r="J720" s="39"/>
      <c r="K720" s="96"/>
      <c r="L720" s="96"/>
      <c r="M720" s="96"/>
      <c r="N720" s="96"/>
      <c r="O720" s="96"/>
      <c r="P720" s="96"/>
    </row>
    <row r="721" spans="1:16" ht="25.5" customHeight="1" x14ac:dyDescent="0.15">
      <c r="A721" s="189"/>
      <c r="B721" s="80"/>
      <c r="C721" s="80"/>
      <c r="D721" s="80"/>
      <c r="E721" s="80"/>
      <c r="F721" s="80"/>
      <c r="G721" s="80"/>
      <c r="H721" s="80"/>
      <c r="I721" s="80"/>
      <c r="J721" s="39"/>
      <c r="K721" s="96"/>
      <c r="L721" s="96"/>
      <c r="M721" s="96"/>
      <c r="N721" s="96"/>
      <c r="O721" s="96"/>
      <c r="P721" s="96"/>
    </row>
    <row r="722" spans="1:16" ht="25.5" customHeight="1" x14ac:dyDescent="0.15">
      <c r="A722" s="189"/>
      <c r="B722" s="80" t="s">
        <v>308</v>
      </c>
      <c r="C722" s="80" t="s">
        <v>43</v>
      </c>
      <c r="D722" s="80" t="s">
        <v>42</v>
      </c>
      <c r="E722" s="80" t="s">
        <v>308</v>
      </c>
      <c r="F722" s="80" t="s">
        <v>43</v>
      </c>
      <c r="G722" s="80" t="s">
        <v>42</v>
      </c>
      <c r="H722" s="80" t="s">
        <v>308</v>
      </c>
      <c r="I722" s="80" t="s">
        <v>43</v>
      </c>
      <c r="J722" s="39" t="s">
        <v>42</v>
      </c>
      <c r="K722" s="96"/>
      <c r="L722" s="96"/>
      <c r="M722" s="96"/>
      <c r="N722" s="96"/>
      <c r="O722" s="96"/>
      <c r="P722" s="96"/>
    </row>
    <row r="723" spans="1:16" ht="25.5" customHeight="1" x14ac:dyDescent="0.15">
      <c r="A723" s="189"/>
      <c r="B723" s="80"/>
      <c r="C723" s="80"/>
      <c r="D723" s="80"/>
      <c r="E723" s="80"/>
      <c r="F723" s="80"/>
      <c r="G723" s="80"/>
      <c r="H723" s="80"/>
      <c r="I723" s="80"/>
      <c r="J723" s="39"/>
      <c r="K723" s="96"/>
      <c r="L723" s="96"/>
      <c r="M723" s="96"/>
      <c r="N723" s="96"/>
      <c r="O723" s="96"/>
      <c r="P723" s="96"/>
    </row>
    <row r="724" spans="1:16" ht="25.5" customHeight="1" x14ac:dyDescent="0.15">
      <c r="A724" s="31" t="s">
        <v>82</v>
      </c>
      <c r="B724" s="11">
        <v>42526</v>
      </c>
      <c r="C724" s="10">
        <v>17317</v>
      </c>
      <c r="D724" s="10">
        <v>25209</v>
      </c>
      <c r="E724" s="10">
        <v>31097</v>
      </c>
      <c r="F724" s="10">
        <v>11135</v>
      </c>
      <c r="G724" s="10">
        <v>19962</v>
      </c>
      <c r="H724" s="10">
        <v>73.49406175771972</v>
      </c>
      <c r="I724" s="10">
        <v>64</v>
      </c>
      <c r="J724" s="10">
        <v>79</v>
      </c>
      <c r="K724" s="96"/>
      <c r="L724" s="96"/>
      <c r="M724" s="96"/>
      <c r="N724" s="96"/>
      <c r="O724" s="96"/>
      <c r="P724" s="96"/>
    </row>
    <row r="725" spans="1:16" ht="25.5" customHeight="1" x14ac:dyDescent="0.15">
      <c r="A725" s="26" t="s">
        <v>29</v>
      </c>
      <c r="B725" s="101">
        <v>44732</v>
      </c>
      <c r="C725" s="99">
        <v>18285</v>
      </c>
      <c r="D725" s="99">
        <v>26447</v>
      </c>
      <c r="E725" s="99">
        <v>32274</v>
      </c>
      <c r="F725" s="99">
        <v>11906</v>
      </c>
      <c r="G725" s="99">
        <v>20368</v>
      </c>
      <c r="H725" s="99">
        <v>72.149691496020736</v>
      </c>
      <c r="I725" s="99">
        <v>65.113480995351381</v>
      </c>
      <c r="J725" s="99">
        <v>77.014406170832231</v>
      </c>
      <c r="K725" s="96"/>
      <c r="L725" s="96"/>
      <c r="M725" s="96"/>
      <c r="N725" s="96"/>
      <c r="O725" s="96"/>
      <c r="P725" s="96"/>
    </row>
    <row r="726" spans="1:16" s="6" customFormat="1" ht="30.75" customHeight="1" x14ac:dyDescent="0.15">
      <c r="A726" s="12" t="s">
        <v>28</v>
      </c>
      <c r="B726" s="11">
        <v>47172</v>
      </c>
      <c r="C726" s="10">
        <v>19408</v>
      </c>
      <c r="D726" s="10">
        <v>27764</v>
      </c>
      <c r="E726" s="10">
        <v>34624</v>
      </c>
      <c r="F726" s="10">
        <v>12529</v>
      </c>
      <c r="G726" s="10">
        <v>22095</v>
      </c>
      <c r="H726" s="10">
        <v>73</v>
      </c>
      <c r="I726" s="10">
        <v>65</v>
      </c>
      <c r="J726" s="10">
        <v>80</v>
      </c>
      <c r="K726" s="342"/>
      <c r="L726" s="342"/>
      <c r="M726" s="342"/>
      <c r="N726" s="342"/>
      <c r="O726" s="342"/>
      <c r="P726" s="342"/>
    </row>
    <row r="727" spans="1:16" s="6" customFormat="1" ht="30.75" customHeight="1" x14ac:dyDescent="0.15">
      <c r="A727" s="12" t="s">
        <v>27</v>
      </c>
      <c r="B727" s="344">
        <v>49129</v>
      </c>
      <c r="C727" s="343">
        <v>20275</v>
      </c>
      <c r="D727" s="343">
        <v>28854</v>
      </c>
      <c r="E727" s="343">
        <v>35752</v>
      </c>
      <c r="F727" s="343">
        <v>13055</v>
      </c>
      <c r="G727" s="343">
        <v>22697</v>
      </c>
      <c r="H727" s="343">
        <v>72.771682712857995</v>
      </c>
      <c r="I727" s="343">
        <v>64.389642416769419</v>
      </c>
      <c r="J727" s="343">
        <v>78.661537395161858</v>
      </c>
      <c r="K727" s="342"/>
      <c r="L727" s="342"/>
      <c r="M727" s="342"/>
      <c r="N727" s="342"/>
      <c r="O727" s="342"/>
      <c r="P727" s="342"/>
    </row>
    <row r="728" spans="1:16" ht="30.75" customHeight="1" x14ac:dyDescent="0.15">
      <c r="A728" s="9" t="s">
        <v>26</v>
      </c>
      <c r="B728" s="341">
        <v>51156</v>
      </c>
      <c r="C728" s="340">
        <v>21215</v>
      </c>
      <c r="D728" s="340">
        <v>29941</v>
      </c>
      <c r="E728" s="340">
        <v>36473</v>
      </c>
      <c r="F728" s="340">
        <v>13331</v>
      </c>
      <c r="G728" s="340">
        <v>23142</v>
      </c>
      <c r="H728" s="340">
        <v>71</v>
      </c>
      <c r="I728" s="340">
        <v>63</v>
      </c>
      <c r="J728" s="340">
        <v>77</v>
      </c>
      <c r="K728" s="96"/>
      <c r="L728" s="96"/>
      <c r="M728" s="96"/>
      <c r="N728" s="96"/>
      <c r="O728" s="96"/>
      <c r="P728" s="96"/>
    </row>
    <row r="729" spans="1:16" ht="20.25" customHeight="1" x14ac:dyDescent="0.15">
      <c r="A729" s="12"/>
      <c r="B729" s="137">
        <f>SUM(B730:B752)</f>
        <v>51156</v>
      </c>
      <c r="C729" s="137">
        <f>SUM(C730:C752)</f>
        <v>21215</v>
      </c>
      <c r="D729" s="137">
        <f>SUM(D730:D752)</f>
        <v>29941</v>
      </c>
      <c r="E729" s="137">
        <f>SUM(E730:E752)</f>
        <v>36473</v>
      </c>
      <c r="F729" s="137">
        <f>SUM(F730:F752)</f>
        <v>13331</v>
      </c>
      <c r="G729" s="137">
        <f>SUM(G730:G752)</f>
        <v>23142</v>
      </c>
      <c r="H729" s="137">
        <f>(E729/B729)*100</f>
        <v>71.297599499569941</v>
      </c>
      <c r="I729" s="137">
        <f>(F729/C729)*100</f>
        <v>62.837614895121376</v>
      </c>
      <c r="J729" s="137">
        <f>(G729/D729)*100</f>
        <v>77.292007614976114</v>
      </c>
      <c r="K729" s="96"/>
      <c r="L729" s="96"/>
      <c r="M729" s="96"/>
      <c r="N729" s="96"/>
      <c r="O729" s="96"/>
      <c r="P729" s="96"/>
    </row>
    <row r="730" spans="1:16" ht="18.75" customHeight="1" x14ac:dyDescent="0.15">
      <c r="A730" s="12" t="s">
        <v>25</v>
      </c>
      <c r="B730" s="11">
        <v>1360</v>
      </c>
      <c r="C730" s="10">
        <v>565</v>
      </c>
      <c r="D730" s="10">
        <v>795</v>
      </c>
      <c r="E730" s="10">
        <v>1120</v>
      </c>
      <c r="F730" s="10">
        <v>430</v>
      </c>
      <c r="G730" s="10">
        <v>690</v>
      </c>
      <c r="H730" s="339">
        <v>82.35294117647058</v>
      </c>
      <c r="I730" s="339">
        <v>76.106194690265482</v>
      </c>
      <c r="J730" s="339">
        <v>86.79245283018868</v>
      </c>
      <c r="K730" s="96"/>
      <c r="L730" s="96"/>
      <c r="M730" s="96"/>
      <c r="N730" s="96"/>
      <c r="O730" s="96"/>
      <c r="P730" s="96"/>
    </row>
    <row r="731" spans="1:16" ht="18.75" customHeight="1" x14ac:dyDescent="0.15">
      <c r="A731" s="12" t="s">
        <v>24</v>
      </c>
      <c r="B731" s="11">
        <v>3096</v>
      </c>
      <c r="C731" s="10">
        <v>1280</v>
      </c>
      <c r="D731" s="10">
        <v>1816</v>
      </c>
      <c r="E731" s="10">
        <v>1957</v>
      </c>
      <c r="F731" s="10">
        <v>681</v>
      </c>
      <c r="G731" s="10">
        <v>1276</v>
      </c>
      <c r="H731" s="339">
        <v>63.21059431524548</v>
      </c>
      <c r="I731" s="339">
        <v>53.203124999999993</v>
      </c>
      <c r="J731" s="339">
        <v>70.264317180616743</v>
      </c>
      <c r="K731" s="96"/>
      <c r="L731" s="96"/>
      <c r="M731" s="96"/>
      <c r="N731" s="96"/>
      <c r="O731" s="96"/>
      <c r="P731" s="96"/>
    </row>
    <row r="732" spans="1:16" ht="18.75" customHeight="1" x14ac:dyDescent="0.15">
      <c r="A732" s="12" t="s">
        <v>23</v>
      </c>
      <c r="B732" s="11">
        <v>834</v>
      </c>
      <c r="C732" s="10">
        <v>366</v>
      </c>
      <c r="D732" s="10">
        <v>468</v>
      </c>
      <c r="E732" s="10">
        <v>660</v>
      </c>
      <c r="F732" s="10">
        <v>263</v>
      </c>
      <c r="G732" s="10">
        <v>397</v>
      </c>
      <c r="H732" s="339">
        <v>79.136690647482013</v>
      </c>
      <c r="I732" s="339">
        <v>71.857923497267763</v>
      </c>
      <c r="J732" s="339">
        <v>84.82905982905983</v>
      </c>
      <c r="K732" s="96"/>
      <c r="L732" s="96"/>
      <c r="M732" s="96"/>
      <c r="N732" s="96"/>
      <c r="O732" s="96"/>
      <c r="P732" s="96"/>
    </row>
    <row r="733" spans="1:16" ht="18.75" customHeight="1" x14ac:dyDescent="0.15">
      <c r="A733" s="12" t="s">
        <v>22</v>
      </c>
      <c r="B733" s="11">
        <v>1887</v>
      </c>
      <c r="C733" s="10">
        <v>801</v>
      </c>
      <c r="D733" s="10">
        <v>1086</v>
      </c>
      <c r="E733" s="10">
        <v>1097</v>
      </c>
      <c r="F733" s="10">
        <v>403</v>
      </c>
      <c r="G733" s="10">
        <v>694</v>
      </c>
      <c r="H733" s="339">
        <v>58.134605193428726</v>
      </c>
      <c r="I733" s="339">
        <v>50.312109862671662</v>
      </c>
      <c r="J733" s="339">
        <v>63.904235727440152</v>
      </c>
      <c r="K733" s="96"/>
      <c r="L733" s="96"/>
      <c r="M733" s="96"/>
      <c r="N733" s="96"/>
      <c r="O733" s="96"/>
      <c r="P733" s="96"/>
    </row>
    <row r="734" spans="1:16" ht="18.75" customHeight="1" x14ac:dyDescent="0.15">
      <c r="A734" s="12" t="s">
        <v>21</v>
      </c>
      <c r="B734" s="11">
        <v>2652</v>
      </c>
      <c r="C734" s="10">
        <v>1096</v>
      </c>
      <c r="D734" s="10">
        <v>1556</v>
      </c>
      <c r="E734" s="10">
        <v>1765</v>
      </c>
      <c r="F734" s="10">
        <v>635</v>
      </c>
      <c r="G734" s="10">
        <v>1130</v>
      </c>
      <c r="H734" s="339">
        <v>66.553544494720967</v>
      </c>
      <c r="I734" s="339">
        <v>57.93795620437956</v>
      </c>
      <c r="J734" s="339">
        <v>72.622107969151671</v>
      </c>
      <c r="K734" s="96"/>
      <c r="L734" s="96"/>
      <c r="M734" s="96"/>
      <c r="N734" s="96"/>
      <c r="O734" s="96"/>
      <c r="P734" s="96"/>
    </row>
    <row r="735" spans="1:16" ht="18.75" customHeight="1" x14ac:dyDescent="0.15">
      <c r="A735" s="12" t="s">
        <v>20</v>
      </c>
      <c r="B735" s="11">
        <v>2096</v>
      </c>
      <c r="C735" s="10">
        <v>961</v>
      </c>
      <c r="D735" s="10">
        <v>1135</v>
      </c>
      <c r="E735" s="10">
        <v>1492</v>
      </c>
      <c r="F735" s="10">
        <v>617</v>
      </c>
      <c r="G735" s="10">
        <v>875</v>
      </c>
      <c r="H735" s="339">
        <v>71.18320610687023</v>
      </c>
      <c r="I735" s="339">
        <v>64.203954214360039</v>
      </c>
      <c r="J735" s="339">
        <v>77.092511013215855</v>
      </c>
      <c r="K735" s="96"/>
      <c r="L735" s="96"/>
      <c r="M735" s="96"/>
      <c r="N735" s="96"/>
      <c r="O735" s="96"/>
      <c r="P735" s="96"/>
    </row>
    <row r="736" spans="1:16" ht="18.75" customHeight="1" x14ac:dyDescent="0.15">
      <c r="A736" s="12" t="s">
        <v>19</v>
      </c>
      <c r="B736" s="11">
        <v>2486</v>
      </c>
      <c r="C736" s="10">
        <v>938</v>
      </c>
      <c r="D736" s="10">
        <v>1548</v>
      </c>
      <c r="E736" s="10">
        <v>2036</v>
      </c>
      <c r="F736" s="10">
        <v>731</v>
      </c>
      <c r="G736" s="10">
        <v>1305</v>
      </c>
      <c r="H736" s="339">
        <v>81.898632341110229</v>
      </c>
      <c r="I736" s="339">
        <v>77.931769722814508</v>
      </c>
      <c r="J736" s="339">
        <v>84.302325581395351</v>
      </c>
      <c r="K736" s="96"/>
      <c r="L736" s="96"/>
      <c r="M736" s="96"/>
      <c r="N736" s="96"/>
      <c r="O736" s="96"/>
      <c r="P736" s="96"/>
    </row>
    <row r="737" spans="1:16" ht="18.75" customHeight="1" x14ac:dyDescent="0.15">
      <c r="A737" s="12" t="s">
        <v>18</v>
      </c>
      <c r="B737" s="11">
        <v>1612</v>
      </c>
      <c r="C737" s="10">
        <v>688</v>
      </c>
      <c r="D737" s="10">
        <v>924</v>
      </c>
      <c r="E737" s="10">
        <v>977</v>
      </c>
      <c r="F737" s="10">
        <v>363</v>
      </c>
      <c r="G737" s="10">
        <v>614</v>
      </c>
      <c r="H737" s="339">
        <v>60.607940446650119</v>
      </c>
      <c r="I737" s="339">
        <v>52.761627906976749</v>
      </c>
      <c r="J737" s="339">
        <v>66.450216450216445</v>
      </c>
      <c r="K737" s="96"/>
      <c r="L737" s="96"/>
      <c r="M737" s="96"/>
      <c r="N737" s="96"/>
      <c r="O737" s="96"/>
      <c r="P737" s="96"/>
    </row>
    <row r="738" spans="1:16" ht="18.75" customHeight="1" x14ac:dyDescent="0.15">
      <c r="A738" s="12" t="s">
        <v>16</v>
      </c>
      <c r="B738" s="11">
        <v>1441</v>
      </c>
      <c r="C738" s="10">
        <v>598</v>
      </c>
      <c r="D738" s="10">
        <v>843</v>
      </c>
      <c r="E738" s="10">
        <v>1032</v>
      </c>
      <c r="F738" s="10">
        <v>378</v>
      </c>
      <c r="G738" s="10">
        <v>654</v>
      </c>
      <c r="H738" s="339">
        <v>71.616932685634964</v>
      </c>
      <c r="I738" s="339">
        <v>63.210702341137129</v>
      </c>
      <c r="J738" s="339">
        <v>77.580071174377224</v>
      </c>
      <c r="K738" s="96"/>
      <c r="L738" s="96"/>
      <c r="M738" s="96"/>
      <c r="N738" s="96"/>
      <c r="O738" s="96"/>
      <c r="P738" s="96"/>
    </row>
    <row r="739" spans="1:16" ht="18.75" customHeight="1" x14ac:dyDescent="0.15">
      <c r="A739" s="12" t="s">
        <v>15</v>
      </c>
      <c r="B739" s="11">
        <v>1741</v>
      </c>
      <c r="C739" s="10">
        <v>770</v>
      </c>
      <c r="D739" s="10">
        <v>971</v>
      </c>
      <c r="E739" s="10">
        <v>1335</v>
      </c>
      <c r="F739" s="10">
        <v>548</v>
      </c>
      <c r="G739" s="10">
        <v>787</v>
      </c>
      <c r="H739" s="339">
        <v>76.680068925904649</v>
      </c>
      <c r="I739" s="339">
        <v>71.168831168831176</v>
      </c>
      <c r="J739" s="339">
        <v>81.050463439752832</v>
      </c>
      <c r="K739" s="96"/>
      <c r="L739" s="96"/>
      <c r="M739" s="96"/>
      <c r="N739" s="96"/>
      <c r="O739" s="96"/>
      <c r="P739" s="96"/>
    </row>
    <row r="740" spans="1:16" ht="18.75" customHeight="1" x14ac:dyDescent="0.15">
      <c r="A740" s="12" t="s">
        <v>14</v>
      </c>
      <c r="B740" s="11">
        <v>947</v>
      </c>
      <c r="C740" s="10">
        <v>416</v>
      </c>
      <c r="D740" s="10">
        <v>531</v>
      </c>
      <c r="E740" s="10">
        <v>661</v>
      </c>
      <c r="F740" s="10">
        <v>255</v>
      </c>
      <c r="G740" s="10">
        <v>406</v>
      </c>
      <c r="H740" s="339">
        <v>69.799366420274552</v>
      </c>
      <c r="I740" s="339">
        <v>61.298076923076927</v>
      </c>
      <c r="J740" s="339">
        <v>76.459510357815446</v>
      </c>
      <c r="K740" s="96"/>
      <c r="L740" s="96"/>
      <c r="M740" s="96"/>
      <c r="N740" s="96"/>
      <c r="O740" s="96"/>
      <c r="P740" s="96"/>
    </row>
    <row r="741" spans="1:16" ht="18.75" customHeight="1" x14ac:dyDescent="0.15">
      <c r="A741" s="12" t="s">
        <v>13</v>
      </c>
      <c r="B741" s="11">
        <v>3176</v>
      </c>
      <c r="C741" s="10">
        <v>1336</v>
      </c>
      <c r="D741" s="10">
        <v>1840</v>
      </c>
      <c r="E741" s="10">
        <v>2209</v>
      </c>
      <c r="F741" s="10">
        <v>811</v>
      </c>
      <c r="G741" s="10">
        <v>1398</v>
      </c>
      <c r="H741" s="339">
        <v>69.552896725440803</v>
      </c>
      <c r="I741" s="339">
        <v>60.703592814371255</v>
      </c>
      <c r="J741" s="339">
        <v>75.978260869565219</v>
      </c>
      <c r="K741" s="96"/>
      <c r="L741" s="96"/>
      <c r="M741" s="96"/>
      <c r="N741" s="96"/>
      <c r="O741" s="96"/>
      <c r="P741" s="96"/>
    </row>
    <row r="742" spans="1:16" ht="18.75" customHeight="1" x14ac:dyDescent="0.15">
      <c r="A742" s="12" t="s">
        <v>12</v>
      </c>
      <c r="B742" s="11">
        <v>3395</v>
      </c>
      <c r="C742" s="10">
        <v>1378</v>
      </c>
      <c r="D742" s="10">
        <v>2017</v>
      </c>
      <c r="E742" s="10">
        <v>2428</v>
      </c>
      <c r="F742" s="10">
        <v>881</v>
      </c>
      <c r="G742" s="10">
        <v>1547</v>
      </c>
      <c r="H742" s="339">
        <v>71.516936671575849</v>
      </c>
      <c r="I742" s="339">
        <v>63.933236574746012</v>
      </c>
      <c r="J742" s="339">
        <v>76.69806643529995</v>
      </c>
      <c r="K742" s="96"/>
      <c r="L742" s="96"/>
      <c r="M742" s="96"/>
      <c r="N742" s="96"/>
      <c r="O742" s="96"/>
      <c r="P742" s="96"/>
    </row>
    <row r="743" spans="1:16" ht="18.75" customHeight="1" x14ac:dyDescent="0.15">
      <c r="A743" s="12" t="s">
        <v>11</v>
      </c>
      <c r="B743" s="11">
        <v>1277</v>
      </c>
      <c r="C743" s="10">
        <v>547</v>
      </c>
      <c r="D743" s="10">
        <v>730</v>
      </c>
      <c r="E743" s="10">
        <v>1036</v>
      </c>
      <c r="F743" s="10">
        <v>407</v>
      </c>
      <c r="G743" s="10">
        <v>629</v>
      </c>
      <c r="H743" s="339">
        <v>81.127642913077523</v>
      </c>
      <c r="I743" s="339">
        <v>74.405850091407672</v>
      </c>
      <c r="J743" s="339">
        <v>86.164383561643831</v>
      </c>
      <c r="K743" s="96"/>
      <c r="L743" s="96"/>
      <c r="M743" s="96"/>
      <c r="N743" s="96"/>
      <c r="O743" s="96"/>
      <c r="P743" s="96"/>
    </row>
    <row r="744" spans="1:16" ht="18.75" customHeight="1" x14ac:dyDescent="0.15">
      <c r="A744" s="12" t="s">
        <v>10</v>
      </c>
      <c r="B744" s="11">
        <v>2977</v>
      </c>
      <c r="C744" s="10">
        <v>1314</v>
      </c>
      <c r="D744" s="10">
        <v>1663</v>
      </c>
      <c r="E744" s="10">
        <v>1921</v>
      </c>
      <c r="F744" s="10">
        <v>725</v>
      </c>
      <c r="G744" s="10">
        <v>1196</v>
      </c>
      <c r="H744" s="339">
        <v>64.528048370843123</v>
      </c>
      <c r="I744" s="339">
        <v>55.175038051750377</v>
      </c>
      <c r="J744" s="339">
        <v>71.918220084185208</v>
      </c>
      <c r="K744" s="96"/>
      <c r="L744" s="96"/>
      <c r="M744" s="96"/>
      <c r="N744" s="96"/>
      <c r="O744" s="96"/>
      <c r="P744" s="96"/>
    </row>
    <row r="745" spans="1:16" ht="18.75" customHeight="1" x14ac:dyDescent="0.15">
      <c r="A745" s="12" t="s">
        <v>9</v>
      </c>
      <c r="B745" s="11">
        <v>2703</v>
      </c>
      <c r="C745" s="10">
        <v>1108</v>
      </c>
      <c r="D745" s="10">
        <v>1595</v>
      </c>
      <c r="E745" s="10">
        <v>1970</v>
      </c>
      <c r="F745" s="10">
        <v>705</v>
      </c>
      <c r="G745" s="10">
        <v>1265</v>
      </c>
      <c r="H745" s="339">
        <v>72.881982981872</v>
      </c>
      <c r="I745" s="339">
        <v>63.628158844765345</v>
      </c>
      <c r="J745" s="339">
        <v>79.310344827586206</v>
      </c>
      <c r="K745" s="96"/>
      <c r="L745" s="96"/>
      <c r="M745" s="96"/>
      <c r="N745" s="96"/>
      <c r="O745" s="96"/>
      <c r="P745" s="96"/>
    </row>
    <row r="746" spans="1:16" ht="18.75" customHeight="1" x14ac:dyDescent="0.15">
      <c r="A746" s="12" t="s">
        <v>8</v>
      </c>
      <c r="B746" s="11">
        <v>2835</v>
      </c>
      <c r="C746" s="10">
        <v>1205</v>
      </c>
      <c r="D746" s="10">
        <v>1630</v>
      </c>
      <c r="E746" s="10">
        <v>2050</v>
      </c>
      <c r="F746" s="10">
        <v>763</v>
      </c>
      <c r="G746" s="10">
        <v>1287</v>
      </c>
      <c r="H746" s="339">
        <v>72.310405643738974</v>
      </c>
      <c r="I746" s="339">
        <v>63.319502074688792</v>
      </c>
      <c r="J746" s="339">
        <v>78.957055214723923</v>
      </c>
      <c r="K746" s="96"/>
      <c r="L746" s="96"/>
      <c r="M746" s="96"/>
      <c r="N746" s="96"/>
      <c r="O746" s="96"/>
      <c r="P746" s="96"/>
    </row>
    <row r="747" spans="1:16" ht="18.75" customHeight="1" x14ac:dyDescent="0.15">
      <c r="A747" s="12" t="s">
        <v>7</v>
      </c>
      <c r="B747" s="11">
        <v>2682</v>
      </c>
      <c r="C747" s="10">
        <v>1125</v>
      </c>
      <c r="D747" s="10">
        <v>1557</v>
      </c>
      <c r="E747" s="10">
        <v>1951</v>
      </c>
      <c r="F747" s="10">
        <v>728</v>
      </c>
      <c r="G747" s="10">
        <v>1223</v>
      </c>
      <c r="H747" s="339">
        <v>72.74422073079792</v>
      </c>
      <c r="I747" s="339">
        <v>64.711111111111109</v>
      </c>
      <c r="J747" s="339">
        <v>78.548490687219015</v>
      </c>
      <c r="K747" s="96"/>
      <c r="L747" s="96"/>
      <c r="M747" s="96"/>
      <c r="N747" s="96"/>
      <c r="O747" s="96"/>
      <c r="P747" s="96"/>
    </row>
    <row r="748" spans="1:16" ht="18.75" customHeight="1" x14ac:dyDescent="0.15">
      <c r="A748" s="12" t="s">
        <v>6</v>
      </c>
      <c r="B748" s="11">
        <v>2840</v>
      </c>
      <c r="C748" s="10">
        <v>1116</v>
      </c>
      <c r="D748" s="10">
        <v>1724</v>
      </c>
      <c r="E748" s="10">
        <v>2053</v>
      </c>
      <c r="F748" s="10">
        <v>684</v>
      </c>
      <c r="G748" s="10">
        <v>1369</v>
      </c>
      <c r="H748" s="339">
        <v>72.288732394366193</v>
      </c>
      <c r="I748" s="339">
        <v>61.29032258064516</v>
      </c>
      <c r="J748" s="339">
        <v>79.408352668213453</v>
      </c>
      <c r="K748" s="96"/>
      <c r="L748" s="96"/>
      <c r="M748" s="96"/>
      <c r="N748" s="96"/>
      <c r="O748" s="96"/>
      <c r="P748" s="96"/>
    </row>
    <row r="749" spans="1:16" ht="18.75" customHeight="1" x14ac:dyDescent="0.15">
      <c r="A749" s="12" t="s">
        <v>5</v>
      </c>
      <c r="B749" s="11">
        <v>2160</v>
      </c>
      <c r="C749" s="10">
        <v>887</v>
      </c>
      <c r="D749" s="10">
        <v>1273</v>
      </c>
      <c r="E749" s="10">
        <v>1621</v>
      </c>
      <c r="F749" s="10">
        <v>583</v>
      </c>
      <c r="G749" s="10">
        <v>1038</v>
      </c>
      <c r="H749" s="339">
        <v>75.046296296296305</v>
      </c>
      <c r="I749" s="339">
        <v>65.727170236753096</v>
      </c>
      <c r="J749" s="339">
        <v>81.539670070699131</v>
      </c>
      <c r="K749" s="96"/>
      <c r="L749" s="96"/>
      <c r="M749" s="96"/>
      <c r="N749" s="96"/>
      <c r="O749" s="96"/>
      <c r="P749" s="96"/>
    </row>
    <row r="750" spans="1:16" ht="18.75" customHeight="1" x14ac:dyDescent="0.15">
      <c r="A750" s="12" t="s">
        <v>4</v>
      </c>
      <c r="B750" s="11">
        <v>2961</v>
      </c>
      <c r="C750" s="10">
        <v>1225</v>
      </c>
      <c r="D750" s="10">
        <v>1736</v>
      </c>
      <c r="E750" s="10">
        <v>2203</v>
      </c>
      <c r="F750" s="10">
        <v>801</v>
      </c>
      <c r="G750" s="10">
        <v>1402</v>
      </c>
      <c r="H750" s="339">
        <v>74.400540357987168</v>
      </c>
      <c r="I750" s="339">
        <v>65.387755102040813</v>
      </c>
      <c r="J750" s="339">
        <v>80.760368663594477</v>
      </c>
      <c r="K750" s="96"/>
      <c r="L750" s="96"/>
      <c r="M750" s="96"/>
      <c r="N750" s="96"/>
      <c r="O750" s="96"/>
      <c r="P750" s="96"/>
    </row>
    <row r="751" spans="1:16" ht="18.75" customHeight="1" x14ac:dyDescent="0.15">
      <c r="A751" s="12" t="s">
        <v>3</v>
      </c>
      <c r="B751" s="11">
        <v>1974</v>
      </c>
      <c r="C751" s="10">
        <v>720</v>
      </c>
      <c r="D751" s="10">
        <v>1254</v>
      </c>
      <c r="E751" s="10">
        <v>1410</v>
      </c>
      <c r="F751" s="10">
        <v>438</v>
      </c>
      <c r="G751" s="10">
        <v>972</v>
      </c>
      <c r="H751" s="339">
        <v>71.428571428571431</v>
      </c>
      <c r="I751" s="339">
        <v>60.833333333333329</v>
      </c>
      <c r="J751" s="339">
        <v>77.511961722488039</v>
      </c>
      <c r="K751" s="96"/>
      <c r="L751" s="96"/>
      <c r="M751" s="96"/>
      <c r="N751" s="96"/>
      <c r="O751" s="96"/>
      <c r="P751" s="96"/>
    </row>
    <row r="752" spans="1:16" ht="18.75" customHeight="1" x14ac:dyDescent="0.15">
      <c r="A752" s="9" t="s">
        <v>2</v>
      </c>
      <c r="B752" s="8">
        <v>2024</v>
      </c>
      <c r="C752" s="7">
        <v>775</v>
      </c>
      <c r="D752" s="7">
        <v>1249</v>
      </c>
      <c r="E752" s="7">
        <v>1489</v>
      </c>
      <c r="F752" s="7">
        <v>501</v>
      </c>
      <c r="G752" s="7">
        <v>988</v>
      </c>
      <c r="H752" s="338">
        <v>73.567193675889328</v>
      </c>
      <c r="I752" s="338">
        <v>64.645161290322591</v>
      </c>
      <c r="J752" s="338">
        <v>79.103282626100878</v>
      </c>
      <c r="K752" s="96"/>
      <c r="L752" s="96"/>
      <c r="M752" s="96"/>
      <c r="N752" s="96"/>
      <c r="O752" s="96"/>
      <c r="P752" s="96"/>
    </row>
    <row r="753" spans="1:41" ht="23.25" customHeight="1" x14ac:dyDescent="0.15">
      <c r="A753" s="82" t="s">
        <v>307</v>
      </c>
      <c r="B753" s="96"/>
      <c r="C753" s="96"/>
      <c r="D753" s="96"/>
      <c r="E753" s="96"/>
      <c r="F753" s="96"/>
      <c r="G753" s="96"/>
      <c r="H753" s="96"/>
      <c r="I753" s="96"/>
      <c r="J753" s="96"/>
    </row>
    <row r="754" spans="1:41" x14ac:dyDescent="0.15">
      <c r="B754" s="96"/>
      <c r="C754" s="96"/>
      <c r="D754" s="96"/>
      <c r="E754" s="96"/>
      <c r="F754" s="96"/>
      <c r="G754" s="96"/>
      <c r="H754" s="96"/>
      <c r="I754" s="96"/>
      <c r="J754" s="96"/>
    </row>
    <row r="755" spans="1:41" x14ac:dyDescent="0.15">
      <c r="B755" s="94"/>
    </row>
    <row r="757" spans="1:41" ht="18" customHeight="1" x14ac:dyDescent="0.15">
      <c r="A757" s="83" t="s">
        <v>306</v>
      </c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41" ht="18.75" customHeight="1" x14ac:dyDescent="0.15">
      <c r="A758" s="82" t="s">
        <v>17</v>
      </c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41" ht="20.100000000000001" customHeight="1" x14ac:dyDescent="0.15">
      <c r="A759" s="337" t="s">
        <v>294</v>
      </c>
      <c r="B759" s="5"/>
      <c r="C759" s="5"/>
      <c r="D759" s="5"/>
      <c r="E759" s="5"/>
      <c r="F759" s="5"/>
      <c r="G759" s="5"/>
      <c r="H759" s="5"/>
      <c r="I759" s="5"/>
      <c r="J759" s="5"/>
      <c r="K759" s="82" t="s">
        <v>17</v>
      </c>
      <c r="L759" s="5"/>
      <c r="M759" s="5"/>
      <c r="N759" s="5"/>
      <c r="O759" s="5"/>
      <c r="P759" s="82" t="s">
        <v>17</v>
      </c>
      <c r="Q759" s="5"/>
      <c r="R759" s="5"/>
      <c r="S759" s="5"/>
      <c r="T759" s="5"/>
      <c r="U759" s="5"/>
      <c r="V759" s="5"/>
      <c r="W759" s="5"/>
      <c r="X759" s="5"/>
      <c r="Y759" s="5"/>
    </row>
    <row r="760" spans="1:41" s="326" customFormat="1" ht="20.100000000000001" customHeight="1" x14ac:dyDescent="0.15">
      <c r="A760" s="336" t="s">
        <v>61</v>
      </c>
      <c r="B760" s="335" t="s">
        <v>305</v>
      </c>
      <c r="C760" s="334"/>
      <c r="D760" s="334"/>
      <c r="E760" s="333"/>
      <c r="F760" s="327" t="s">
        <v>304</v>
      </c>
      <c r="G760" s="329"/>
      <c r="H760" s="329"/>
      <c r="I760" s="329"/>
      <c r="J760" s="118"/>
      <c r="K760" s="118"/>
      <c r="L760" s="118"/>
      <c r="M760" s="118"/>
      <c r="N760" s="118"/>
      <c r="O760" s="118"/>
      <c r="P760" s="118"/>
      <c r="Q760" s="118"/>
      <c r="R760" s="118"/>
      <c r="S760" s="118"/>
      <c r="T760" s="118"/>
      <c r="U760" s="118"/>
      <c r="V760" s="118"/>
      <c r="W760" s="118"/>
      <c r="X760" s="118"/>
      <c r="Y760" s="190"/>
      <c r="Z760" s="327" t="s">
        <v>303</v>
      </c>
      <c r="AA760" s="329"/>
      <c r="AB760" s="329"/>
      <c r="AC760" s="329"/>
      <c r="AD760" s="118"/>
      <c r="AE760" s="118"/>
      <c r="AF760" s="118"/>
      <c r="AG760" s="118"/>
      <c r="AH760" s="118"/>
      <c r="AI760" s="118"/>
      <c r="AJ760" s="118"/>
      <c r="AK760" s="118"/>
      <c r="AL760" s="118"/>
      <c r="AM760" s="118"/>
      <c r="AN760" s="118"/>
      <c r="AO760" s="118"/>
    </row>
    <row r="761" spans="1:41" s="326" customFormat="1" ht="20.100000000000001" customHeight="1" x14ac:dyDescent="0.15">
      <c r="A761" s="332"/>
      <c r="B761" s="184"/>
      <c r="C761" s="331"/>
      <c r="D761" s="331"/>
      <c r="E761" s="330"/>
      <c r="F761" s="327" t="s">
        <v>44</v>
      </c>
      <c r="G761" s="329"/>
      <c r="H761" s="329"/>
      <c r="I761" s="328"/>
      <c r="J761" s="327" t="s">
        <v>302</v>
      </c>
      <c r="K761" s="329"/>
      <c r="L761" s="329"/>
      <c r="M761" s="328"/>
      <c r="N761" s="327" t="s">
        <v>301</v>
      </c>
      <c r="O761" s="329"/>
      <c r="P761" s="329"/>
      <c r="Q761" s="328"/>
      <c r="R761" s="327" t="s">
        <v>300</v>
      </c>
      <c r="S761" s="118"/>
      <c r="T761" s="118"/>
      <c r="U761" s="190"/>
      <c r="V761" s="327" t="s">
        <v>299</v>
      </c>
      <c r="W761" s="118"/>
      <c r="X761" s="118"/>
      <c r="Y761" s="190"/>
      <c r="Z761" s="327" t="s">
        <v>44</v>
      </c>
      <c r="AA761" s="329"/>
      <c r="AB761" s="329"/>
      <c r="AC761" s="328"/>
      <c r="AD761" s="327" t="s">
        <v>298</v>
      </c>
      <c r="AE761" s="329"/>
      <c r="AF761" s="329"/>
      <c r="AG761" s="328"/>
      <c r="AH761" s="327" t="s">
        <v>297</v>
      </c>
      <c r="AI761" s="118"/>
      <c r="AJ761" s="118"/>
      <c r="AK761" s="190"/>
      <c r="AL761" s="327" t="s">
        <v>296</v>
      </c>
      <c r="AM761" s="118"/>
      <c r="AN761" s="118"/>
      <c r="AO761" s="118"/>
    </row>
    <row r="762" spans="1:41" s="321" customFormat="1" ht="30.75" customHeight="1" x14ac:dyDescent="0.15">
      <c r="A762" s="325"/>
      <c r="B762" s="324" t="s">
        <v>252</v>
      </c>
      <c r="C762" s="324" t="s">
        <v>251</v>
      </c>
      <c r="D762" s="324" t="s">
        <v>256</v>
      </c>
      <c r="E762" s="129" t="s">
        <v>257</v>
      </c>
      <c r="F762" s="324" t="s">
        <v>252</v>
      </c>
      <c r="G762" s="324" t="s">
        <v>251</v>
      </c>
      <c r="H762" s="324" t="s">
        <v>256</v>
      </c>
      <c r="I762" s="129" t="s">
        <v>257</v>
      </c>
      <c r="J762" s="129" t="s">
        <v>252</v>
      </c>
      <c r="K762" s="129" t="s">
        <v>251</v>
      </c>
      <c r="L762" s="129" t="s">
        <v>256</v>
      </c>
      <c r="M762" s="129" t="s">
        <v>257</v>
      </c>
      <c r="N762" s="129" t="s">
        <v>252</v>
      </c>
      <c r="O762" s="129" t="s">
        <v>251</v>
      </c>
      <c r="P762" s="129" t="s">
        <v>256</v>
      </c>
      <c r="Q762" s="129" t="s">
        <v>257</v>
      </c>
      <c r="R762" s="129" t="s">
        <v>252</v>
      </c>
      <c r="S762" s="129" t="s">
        <v>251</v>
      </c>
      <c r="T762" s="129" t="s">
        <v>256</v>
      </c>
      <c r="U762" s="129" t="s">
        <v>257</v>
      </c>
      <c r="V762" s="323" t="s">
        <v>252</v>
      </c>
      <c r="W762" s="129" t="s">
        <v>251</v>
      </c>
      <c r="X762" s="129" t="s">
        <v>256</v>
      </c>
      <c r="Y762" s="322" t="s">
        <v>257</v>
      </c>
      <c r="Z762" s="129" t="s">
        <v>252</v>
      </c>
      <c r="AA762" s="129" t="s">
        <v>251</v>
      </c>
      <c r="AB762" s="129" t="s">
        <v>256</v>
      </c>
      <c r="AC762" s="129" t="s">
        <v>257</v>
      </c>
      <c r="AD762" s="129" t="s">
        <v>252</v>
      </c>
      <c r="AE762" s="129" t="s">
        <v>251</v>
      </c>
      <c r="AF762" s="129" t="s">
        <v>256</v>
      </c>
      <c r="AG762" s="129" t="s">
        <v>257</v>
      </c>
      <c r="AH762" s="129" t="s">
        <v>252</v>
      </c>
      <c r="AI762" s="129" t="s">
        <v>251</v>
      </c>
      <c r="AJ762" s="129" t="s">
        <v>256</v>
      </c>
      <c r="AK762" s="129" t="s">
        <v>257</v>
      </c>
      <c r="AL762" s="323" t="s">
        <v>252</v>
      </c>
      <c r="AM762" s="129" t="s">
        <v>251</v>
      </c>
      <c r="AN762" s="129" t="s">
        <v>256</v>
      </c>
      <c r="AO762" s="322" t="s">
        <v>257</v>
      </c>
    </row>
    <row r="763" spans="1:41" s="318" customFormat="1" ht="24.75" customHeight="1" x14ac:dyDescent="0.15">
      <c r="A763" s="320" t="s">
        <v>31</v>
      </c>
      <c r="B763" s="101">
        <v>0</v>
      </c>
      <c r="C763" s="99">
        <v>0</v>
      </c>
      <c r="D763" s="99">
        <v>0</v>
      </c>
      <c r="E763" s="99">
        <v>0</v>
      </c>
      <c r="F763" s="99">
        <v>0</v>
      </c>
      <c r="G763" s="99">
        <v>0</v>
      </c>
      <c r="H763" s="99">
        <v>0</v>
      </c>
      <c r="I763" s="99">
        <v>0</v>
      </c>
      <c r="J763" s="99">
        <v>0</v>
      </c>
      <c r="K763" s="99">
        <v>0</v>
      </c>
      <c r="L763" s="99">
        <v>0</v>
      </c>
      <c r="M763" s="99">
        <v>0</v>
      </c>
      <c r="N763" s="99">
        <v>0</v>
      </c>
      <c r="O763" s="99">
        <v>0</v>
      </c>
      <c r="P763" s="99">
        <v>0</v>
      </c>
      <c r="Q763" s="99">
        <v>0</v>
      </c>
      <c r="R763" s="99">
        <v>0</v>
      </c>
      <c r="S763" s="99">
        <v>0</v>
      </c>
      <c r="T763" s="99">
        <v>0</v>
      </c>
      <c r="U763" s="99">
        <v>0</v>
      </c>
      <c r="V763" s="99">
        <v>0</v>
      </c>
      <c r="W763" s="99">
        <v>0</v>
      </c>
      <c r="X763" s="99">
        <v>0</v>
      </c>
      <c r="Y763" s="99">
        <v>0</v>
      </c>
      <c r="Z763" s="99">
        <v>0</v>
      </c>
      <c r="AA763" s="99">
        <v>0</v>
      </c>
      <c r="AB763" s="99">
        <v>0</v>
      </c>
      <c r="AC763" s="99">
        <v>0</v>
      </c>
      <c r="AD763" s="99">
        <v>0</v>
      </c>
      <c r="AE763" s="99">
        <v>0</v>
      </c>
      <c r="AF763" s="99">
        <v>0</v>
      </c>
      <c r="AG763" s="99">
        <v>0</v>
      </c>
      <c r="AH763" s="99">
        <v>0</v>
      </c>
      <c r="AI763" s="99">
        <v>0</v>
      </c>
      <c r="AJ763" s="99">
        <v>0</v>
      </c>
      <c r="AK763" s="99">
        <v>0</v>
      </c>
      <c r="AL763" s="99">
        <v>0</v>
      </c>
      <c r="AM763" s="99">
        <v>0</v>
      </c>
      <c r="AN763" s="99">
        <v>0</v>
      </c>
      <c r="AO763" s="99">
        <v>0</v>
      </c>
    </row>
    <row r="764" spans="1:41" s="318" customFormat="1" ht="24.75" customHeight="1" x14ac:dyDescent="0.15">
      <c r="A764" s="320" t="s">
        <v>82</v>
      </c>
      <c r="B764" s="101">
        <v>0</v>
      </c>
      <c r="C764" s="99">
        <v>0</v>
      </c>
      <c r="D764" s="99">
        <v>0</v>
      </c>
      <c r="E764" s="99">
        <v>0</v>
      </c>
      <c r="F764" s="99">
        <v>0</v>
      </c>
      <c r="G764" s="99">
        <v>0</v>
      </c>
      <c r="H764" s="99">
        <v>0</v>
      </c>
      <c r="I764" s="99">
        <v>0</v>
      </c>
      <c r="J764" s="99">
        <v>0</v>
      </c>
      <c r="K764" s="99">
        <v>0</v>
      </c>
      <c r="L764" s="99">
        <v>0</v>
      </c>
      <c r="M764" s="99">
        <v>0</v>
      </c>
      <c r="N764" s="99">
        <v>0</v>
      </c>
      <c r="O764" s="99">
        <v>0</v>
      </c>
      <c r="P764" s="99">
        <v>0</v>
      </c>
      <c r="Q764" s="99">
        <v>0</v>
      </c>
      <c r="R764" s="99">
        <v>0</v>
      </c>
      <c r="S764" s="99">
        <v>0</v>
      </c>
      <c r="T764" s="99">
        <v>0</v>
      </c>
      <c r="U764" s="99">
        <v>0</v>
      </c>
      <c r="V764" s="99">
        <v>0</v>
      </c>
      <c r="W764" s="99">
        <v>0</v>
      </c>
      <c r="X764" s="99">
        <v>0</v>
      </c>
      <c r="Y764" s="99">
        <v>0</v>
      </c>
      <c r="Z764" s="99">
        <v>0</v>
      </c>
      <c r="AA764" s="99">
        <v>0</v>
      </c>
      <c r="AB764" s="99">
        <v>0</v>
      </c>
      <c r="AC764" s="99">
        <v>0</v>
      </c>
      <c r="AD764" s="99">
        <v>0</v>
      </c>
      <c r="AE764" s="99">
        <v>0</v>
      </c>
      <c r="AF764" s="99">
        <v>0</v>
      </c>
      <c r="AG764" s="99">
        <v>0</v>
      </c>
      <c r="AH764" s="99">
        <v>0</v>
      </c>
      <c r="AI764" s="99">
        <v>0</v>
      </c>
      <c r="AJ764" s="99">
        <v>0</v>
      </c>
      <c r="AK764" s="99">
        <v>0</v>
      </c>
      <c r="AL764" s="99">
        <v>0</v>
      </c>
      <c r="AM764" s="99">
        <v>0</v>
      </c>
      <c r="AN764" s="99">
        <v>0</v>
      </c>
      <c r="AO764" s="99">
        <v>0</v>
      </c>
    </row>
    <row r="765" spans="1:41" s="318" customFormat="1" ht="24.75" customHeight="1" x14ac:dyDescent="0.15">
      <c r="A765" s="320" t="s">
        <v>29</v>
      </c>
      <c r="B765" s="101">
        <v>0</v>
      </c>
      <c r="C765" s="99">
        <v>0</v>
      </c>
      <c r="D765" s="99">
        <v>0</v>
      </c>
      <c r="E765" s="99">
        <v>0</v>
      </c>
      <c r="F765" s="99">
        <v>0</v>
      </c>
      <c r="G765" s="99">
        <v>0</v>
      </c>
      <c r="H765" s="99">
        <v>0</v>
      </c>
      <c r="I765" s="99">
        <v>0</v>
      </c>
      <c r="J765" s="99">
        <v>0</v>
      </c>
      <c r="K765" s="99">
        <v>0</v>
      </c>
      <c r="L765" s="99">
        <v>0</v>
      </c>
      <c r="M765" s="99">
        <v>0</v>
      </c>
      <c r="N765" s="99">
        <v>0</v>
      </c>
      <c r="O765" s="99">
        <v>0</v>
      </c>
      <c r="P765" s="99">
        <v>0</v>
      </c>
      <c r="Q765" s="99">
        <v>0</v>
      </c>
      <c r="R765" s="99">
        <v>0</v>
      </c>
      <c r="S765" s="99">
        <v>0</v>
      </c>
      <c r="T765" s="99">
        <v>0</v>
      </c>
      <c r="U765" s="99">
        <v>0</v>
      </c>
      <c r="V765" s="99">
        <v>0</v>
      </c>
      <c r="W765" s="99">
        <v>0</v>
      </c>
      <c r="X765" s="99">
        <v>0</v>
      </c>
      <c r="Y765" s="99">
        <v>0</v>
      </c>
      <c r="Z765" s="99">
        <v>0</v>
      </c>
      <c r="AA765" s="99">
        <v>0</v>
      </c>
      <c r="AB765" s="99">
        <v>0</v>
      </c>
      <c r="AC765" s="99">
        <v>0</v>
      </c>
      <c r="AD765" s="99">
        <v>0</v>
      </c>
      <c r="AE765" s="99">
        <v>0</v>
      </c>
      <c r="AF765" s="99">
        <v>0</v>
      </c>
      <c r="AG765" s="99">
        <v>0</v>
      </c>
      <c r="AH765" s="99">
        <v>0</v>
      </c>
      <c r="AI765" s="99">
        <v>0</v>
      </c>
      <c r="AJ765" s="99">
        <v>0</v>
      </c>
      <c r="AK765" s="99">
        <v>0</v>
      </c>
      <c r="AL765" s="99">
        <v>0</v>
      </c>
      <c r="AM765" s="99">
        <v>0</v>
      </c>
      <c r="AN765" s="99">
        <v>0</v>
      </c>
      <c r="AO765" s="99">
        <v>0</v>
      </c>
    </row>
    <row r="766" spans="1:41" s="318" customFormat="1" ht="24.75" customHeight="1" x14ac:dyDescent="0.15">
      <c r="A766" s="320" t="s">
        <v>28</v>
      </c>
      <c r="B766" s="11">
        <v>0</v>
      </c>
      <c r="C766" s="99">
        <v>0</v>
      </c>
      <c r="D766" s="99">
        <v>0</v>
      </c>
      <c r="E766" s="99">
        <v>0</v>
      </c>
      <c r="F766" s="99">
        <v>0</v>
      </c>
      <c r="G766" s="99">
        <v>0</v>
      </c>
      <c r="H766" s="99">
        <v>0</v>
      </c>
      <c r="I766" s="99">
        <v>0</v>
      </c>
      <c r="J766" s="99">
        <v>0</v>
      </c>
      <c r="K766" s="99">
        <v>0</v>
      </c>
      <c r="L766" s="99">
        <v>0</v>
      </c>
      <c r="M766" s="99">
        <v>0</v>
      </c>
      <c r="N766" s="99">
        <v>0</v>
      </c>
      <c r="O766" s="99">
        <v>0</v>
      </c>
      <c r="P766" s="99">
        <v>0</v>
      </c>
      <c r="Q766" s="99">
        <v>0</v>
      </c>
      <c r="R766" s="99">
        <v>0</v>
      </c>
      <c r="S766" s="99">
        <v>0</v>
      </c>
      <c r="T766" s="99">
        <v>0</v>
      </c>
      <c r="U766" s="99">
        <v>0</v>
      </c>
      <c r="V766" s="99">
        <v>0</v>
      </c>
      <c r="W766" s="99">
        <v>0</v>
      </c>
      <c r="X766" s="99">
        <v>0</v>
      </c>
      <c r="Y766" s="99">
        <v>0</v>
      </c>
      <c r="Z766" s="99">
        <v>0</v>
      </c>
      <c r="AA766" s="99">
        <v>0</v>
      </c>
      <c r="AB766" s="99">
        <v>0</v>
      </c>
      <c r="AC766" s="99">
        <v>0</v>
      </c>
      <c r="AD766" s="99">
        <v>0</v>
      </c>
      <c r="AE766" s="99">
        <v>0</v>
      </c>
      <c r="AF766" s="99">
        <v>0</v>
      </c>
      <c r="AG766" s="99">
        <v>0</v>
      </c>
      <c r="AH766" s="99">
        <v>0</v>
      </c>
      <c r="AI766" s="99">
        <v>0</v>
      </c>
      <c r="AJ766" s="99">
        <v>0</v>
      </c>
      <c r="AK766" s="99">
        <v>0</v>
      </c>
      <c r="AL766" s="99">
        <v>0</v>
      </c>
      <c r="AM766" s="99">
        <v>0</v>
      </c>
      <c r="AN766" s="99">
        <v>0</v>
      </c>
      <c r="AO766" s="99">
        <v>0</v>
      </c>
    </row>
    <row r="767" spans="1:41" s="318" customFormat="1" ht="24.75" customHeight="1" x14ac:dyDescent="0.15">
      <c r="A767" s="320" t="s">
        <v>27</v>
      </c>
      <c r="B767" s="11">
        <v>0</v>
      </c>
      <c r="C767" s="99">
        <v>0</v>
      </c>
      <c r="D767" s="99">
        <v>0</v>
      </c>
      <c r="E767" s="99">
        <v>0</v>
      </c>
      <c r="F767" s="99">
        <v>0</v>
      </c>
      <c r="G767" s="99">
        <v>0</v>
      </c>
      <c r="H767" s="99">
        <v>0</v>
      </c>
      <c r="I767" s="99">
        <v>0</v>
      </c>
      <c r="J767" s="99">
        <v>0</v>
      </c>
      <c r="K767" s="99">
        <v>0</v>
      </c>
      <c r="L767" s="99">
        <v>0</v>
      </c>
      <c r="M767" s="99">
        <v>0</v>
      </c>
      <c r="N767" s="99">
        <v>0</v>
      </c>
      <c r="O767" s="99">
        <v>0</v>
      </c>
      <c r="P767" s="99">
        <v>0</v>
      </c>
      <c r="Q767" s="99">
        <v>0</v>
      </c>
      <c r="R767" s="99">
        <v>0</v>
      </c>
      <c r="S767" s="99">
        <v>0</v>
      </c>
      <c r="T767" s="99">
        <v>0</v>
      </c>
      <c r="U767" s="99">
        <v>0</v>
      </c>
      <c r="V767" s="99">
        <v>0</v>
      </c>
      <c r="W767" s="99">
        <v>0</v>
      </c>
      <c r="X767" s="99">
        <v>0</v>
      </c>
      <c r="Y767" s="99">
        <v>0</v>
      </c>
      <c r="Z767" s="99">
        <v>0</v>
      </c>
      <c r="AA767" s="99">
        <v>0</v>
      </c>
      <c r="AB767" s="99">
        <v>0</v>
      </c>
      <c r="AC767" s="99">
        <v>0</v>
      </c>
      <c r="AD767" s="99">
        <v>0</v>
      </c>
      <c r="AE767" s="99">
        <v>0</v>
      </c>
      <c r="AF767" s="99">
        <v>0</v>
      </c>
      <c r="AG767" s="99">
        <v>0</v>
      </c>
      <c r="AH767" s="99">
        <v>0</v>
      </c>
      <c r="AI767" s="99">
        <v>0</v>
      </c>
      <c r="AJ767" s="99">
        <v>0</v>
      </c>
      <c r="AK767" s="99">
        <v>0</v>
      </c>
      <c r="AL767" s="99">
        <v>0</v>
      </c>
      <c r="AM767" s="99">
        <v>0</v>
      </c>
      <c r="AN767" s="99">
        <v>0</v>
      </c>
      <c r="AO767" s="99">
        <v>0</v>
      </c>
    </row>
    <row r="768" spans="1:41" s="318" customFormat="1" ht="24.75" customHeight="1" x14ac:dyDescent="0.15">
      <c r="A768" s="319" t="s">
        <v>26</v>
      </c>
      <c r="B768" s="8">
        <v>0</v>
      </c>
      <c r="C768" s="97">
        <v>0</v>
      </c>
      <c r="D768" s="97">
        <v>0</v>
      </c>
      <c r="E768" s="97">
        <v>0</v>
      </c>
      <c r="F768" s="97">
        <v>0</v>
      </c>
      <c r="G768" s="97">
        <v>0</v>
      </c>
      <c r="H768" s="97">
        <v>0</v>
      </c>
      <c r="I768" s="97">
        <v>0</v>
      </c>
      <c r="J768" s="97">
        <v>0</v>
      </c>
      <c r="K768" s="97">
        <v>0</v>
      </c>
      <c r="L768" s="97">
        <v>0</v>
      </c>
      <c r="M768" s="97">
        <v>0</v>
      </c>
      <c r="N768" s="97">
        <v>0</v>
      </c>
      <c r="O768" s="97">
        <v>0</v>
      </c>
      <c r="P768" s="97">
        <v>0</v>
      </c>
      <c r="Q768" s="97">
        <v>0</v>
      </c>
      <c r="R768" s="97">
        <v>0</v>
      </c>
      <c r="S768" s="97">
        <v>0</v>
      </c>
      <c r="T768" s="97">
        <v>0</v>
      </c>
      <c r="U768" s="97">
        <v>0</v>
      </c>
      <c r="V768" s="97">
        <v>0</v>
      </c>
      <c r="W768" s="97">
        <v>0</v>
      </c>
      <c r="X768" s="97">
        <v>0</v>
      </c>
      <c r="Y768" s="97">
        <v>0</v>
      </c>
      <c r="Z768" s="97">
        <v>0</v>
      </c>
      <c r="AA768" s="97">
        <v>0</v>
      </c>
      <c r="AB768" s="97">
        <v>0</v>
      </c>
      <c r="AC768" s="97">
        <v>0</v>
      </c>
      <c r="AD768" s="97">
        <v>0</v>
      </c>
      <c r="AE768" s="97">
        <v>0</v>
      </c>
      <c r="AF768" s="97">
        <v>0</v>
      </c>
      <c r="AG768" s="97">
        <v>0</v>
      </c>
      <c r="AH768" s="97">
        <v>0</v>
      </c>
      <c r="AI768" s="97">
        <v>0</v>
      </c>
      <c r="AJ768" s="97">
        <v>0</v>
      </c>
      <c r="AK768" s="97">
        <v>0</v>
      </c>
      <c r="AL768" s="97">
        <v>0</v>
      </c>
      <c r="AM768" s="97">
        <v>0</v>
      </c>
      <c r="AN768" s="97">
        <v>0</v>
      </c>
      <c r="AO768" s="97">
        <v>0</v>
      </c>
    </row>
    <row r="769" spans="1:25" ht="20.100000000000001" customHeight="1" x14ac:dyDescent="0.15">
      <c r="A769" s="82" t="s">
        <v>1</v>
      </c>
      <c r="B769" s="119"/>
      <c r="C769" s="119"/>
      <c r="D769" s="119"/>
      <c r="E769" s="317" t="s">
        <v>17</v>
      </c>
      <c r="F769" s="119"/>
      <c r="G769" s="119"/>
      <c r="H769" s="119"/>
      <c r="I769" s="317"/>
      <c r="J769" s="119"/>
      <c r="K769" s="119"/>
      <c r="L769" s="119"/>
      <c r="M769" s="317"/>
      <c r="N769" s="119"/>
      <c r="O769" s="119"/>
      <c r="P769" s="119"/>
      <c r="Q769" s="119"/>
      <c r="R769" s="119"/>
      <c r="S769" s="119"/>
      <c r="T769" s="119"/>
      <c r="U769" s="119"/>
      <c r="V769" s="119"/>
      <c r="W769" s="119"/>
      <c r="X769" s="119"/>
      <c r="Y769" s="119"/>
    </row>
    <row r="773" spans="1:25" ht="20.25" customHeight="1" x14ac:dyDescent="0.15">
      <c r="A773" s="83" t="s">
        <v>295</v>
      </c>
      <c r="B773" s="5"/>
      <c r="D773" s="5"/>
      <c r="E773" s="5"/>
      <c r="F773" s="5"/>
      <c r="G773" s="5"/>
      <c r="H773" s="5"/>
      <c r="I773" s="5"/>
      <c r="J773" s="5"/>
      <c r="K773" s="5"/>
      <c r="L773" s="5"/>
      <c r="M773" s="5"/>
    </row>
    <row r="774" spans="1:25" ht="8.25" customHeight="1" x14ac:dyDescent="0.15">
      <c r="A774" s="5"/>
      <c r="B774" s="5"/>
      <c r="C774" s="316"/>
      <c r="D774" s="5"/>
      <c r="E774" s="5"/>
      <c r="F774" s="5"/>
      <c r="G774" s="5"/>
      <c r="H774" s="5"/>
      <c r="I774" s="5"/>
      <c r="J774" s="5"/>
      <c r="K774" s="5"/>
      <c r="L774" s="5"/>
      <c r="M774" s="5"/>
    </row>
    <row r="775" spans="1:25" s="305" customFormat="1" ht="22.5" customHeight="1" x14ac:dyDescent="0.15">
      <c r="A775" s="82" t="s">
        <v>294</v>
      </c>
      <c r="B775" s="306"/>
      <c r="C775" s="306"/>
      <c r="D775" s="306"/>
      <c r="E775" s="306"/>
      <c r="F775" s="306"/>
      <c r="G775" s="306"/>
      <c r="H775" s="306"/>
      <c r="I775" s="306"/>
      <c r="J775" s="306"/>
      <c r="K775" s="306"/>
      <c r="L775" s="306"/>
      <c r="M775" s="306"/>
    </row>
    <row r="776" spans="1:25" s="103" customFormat="1" ht="21" customHeight="1" x14ac:dyDescent="0.15">
      <c r="A776" s="40" t="s">
        <v>61</v>
      </c>
      <c r="B776" s="79" t="s">
        <v>293</v>
      </c>
      <c r="C776" s="315"/>
      <c r="D776" s="315"/>
      <c r="E776" s="315"/>
      <c r="F776" s="315"/>
      <c r="G776" s="315"/>
      <c r="H776" s="315"/>
      <c r="I776" s="314"/>
      <c r="J776" s="79" t="s">
        <v>292</v>
      </c>
      <c r="K776" s="38"/>
      <c r="L776" s="38"/>
      <c r="M776" s="38"/>
      <c r="N776" s="38"/>
      <c r="O776" s="38"/>
    </row>
    <row r="777" spans="1:25" s="103" customFormat="1" ht="21" customHeight="1" x14ac:dyDescent="0.15">
      <c r="A777" s="40"/>
      <c r="B777" s="39" t="s">
        <v>291</v>
      </c>
      <c r="C777" s="40"/>
      <c r="D777" s="80" t="s">
        <v>290</v>
      </c>
      <c r="E777" s="80"/>
      <c r="F777" s="80" t="s">
        <v>289</v>
      </c>
      <c r="G777" s="80"/>
      <c r="H777" s="80" t="s">
        <v>288</v>
      </c>
      <c r="I777" s="80"/>
      <c r="J777" s="112"/>
      <c r="K777" s="264" t="s">
        <v>287</v>
      </c>
      <c r="L777" s="113" t="s">
        <v>286</v>
      </c>
      <c r="M777" s="113" t="s">
        <v>285</v>
      </c>
      <c r="N777" s="113" t="s">
        <v>284</v>
      </c>
      <c r="O777" s="43" t="s">
        <v>283</v>
      </c>
    </row>
    <row r="778" spans="1:25" s="103" customFormat="1" ht="21" customHeight="1" x14ac:dyDescent="0.15">
      <c r="A778" s="40"/>
      <c r="B778" s="35" t="s">
        <v>282</v>
      </c>
      <c r="C778" s="35" t="s">
        <v>281</v>
      </c>
      <c r="D778" s="35" t="s">
        <v>282</v>
      </c>
      <c r="E778" s="35" t="s">
        <v>281</v>
      </c>
      <c r="F778" s="35" t="s">
        <v>282</v>
      </c>
      <c r="G778" s="35" t="s">
        <v>281</v>
      </c>
      <c r="H778" s="35" t="s">
        <v>282</v>
      </c>
      <c r="I778" s="35" t="s">
        <v>281</v>
      </c>
      <c r="J778" s="106"/>
      <c r="K778" s="260"/>
      <c r="L778" s="313"/>
      <c r="M778" s="106"/>
      <c r="N778" s="313"/>
      <c r="O778" s="105"/>
    </row>
    <row r="779" spans="1:25" s="6" customFormat="1" ht="30.75" customHeight="1" x14ac:dyDescent="0.15">
      <c r="A779" s="12" t="s">
        <v>31</v>
      </c>
      <c r="B779" s="69">
        <v>1</v>
      </c>
      <c r="C779" s="69">
        <v>48</v>
      </c>
      <c r="D779" s="69">
        <v>1</v>
      </c>
      <c r="E779" s="69">
        <v>48</v>
      </c>
      <c r="F779" s="69">
        <v>0</v>
      </c>
      <c r="G779" s="69">
        <v>0</v>
      </c>
      <c r="H779" s="69">
        <v>0</v>
      </c>
      <c r="I779" s="69">
        <v>0</v>
      </c>
      <c r="J779" s="69">
        <v>48</v>
      </c>
      <c r="K779" s="69">
        <v>48</v>
      </c>
      <c r="L779" s="69">
        <v>0</v>
      </c>
      <c r="M779" s="69">
        <v>0</v>
      </c>
      <c r="N779" s="69">
        <v>0</v>
      </c>
      <c r="O779" s="69">
        <v>0</v>
      </c>
    </row>
    <row r="780" spans="1:25" s="6" customFormat="1" ht="30.75" customHeight="1" x14ac:dyDescent="0.15">
      <c r="A780" s="12" t="s">
        <v>30</v>
      </c>
      <c r="B780" s="312">
        <v>2</v>
      </c>
      <c r="C780" s="307">
        <v>18</v>
      </c>
      <c r="D780" s="307">
        <v>1</v>
      </c>
      <c r="E780" s="307">
        <v>10</v>
      </c>
      <c r="F780" s="69">
        <v>1</v>
      </c>
      <c r="G780" s="69">
        <v>8</v>
      </c>
      <c r="H780" s="69">
        <v>0</v>
      </c>
      <c r="I780" s="69">
        <v>0</v>
      </c>
      <c r="J780" s="307">
        <v>56</v>
      </c>
      <c r="K780" s="307">
        <v>53</v>
      </c>
      <c r="L780" s="307">
        <v>2</v>
      </c>
      <c r="M780" s="307">
        <v>1</v>
      </c>
      <c r="N780" s="307">
        <v>0</v>
      </c>
      <c r="O780" s="307">
        <v>0</v>
      </c>
    </row>
    <row r="781" spans="1:25" s="6" customFormat="1" ht="30.75" customHeight="1" x14ac:dyDescent="0.15">
      <c r="A781" s="12" t="s">
        <v>29</v>
      </c>
      <c r="B781" s="312">
        <v>0</v>
      </c>
      <c r="C781" s="307">
        <v>0</v>
      </c>
      <c r="D781" s="307">
        <v>0</v>
      </c>
      <c r="E781" s="307">
        <v>0</v>
      </c>
      <c r="F781" s="69">
        <v>0</v>
      </c>
      <c r="G781" s="69">
        <v>0</v>
      </c>
      <c r="H781" s="69">
        <v>0</v>
      </c>
      <c r="I781" s="69">
        <v>0</v>
      </c>
      <c r="J781" s="307">
        <v>0</v>
      </c>
      <c r="K781" s="307">
        <v>0</v>
      </c>
      <c r="L781" s="307">
        <v>0</v>
      </c>
      <c r="M781" s="307">
        <v>0</v>
      </c>
      <c r="N781" s="307">
        <v>0</v>
      </c>
      <c r="O781" s="307">
        <v>0</v>
      </c>
    </row>
    <row r="782" spans="1:25" s="6" customFormat="1" ht="30.75" customHeight="1" x14ac:dyDescent="0.15">
      <c r="A782" s="12" t="s">
        <v>48</v>
      </c>
      <c r="B782" s="312">
        <v>0</v>
      </c>
      <c r="C782" s="307">
        <v>0</v>
      </c>
      <c r="D782" s="307">
        <v>0</v>
      </c>
      <c r="E782" s="307">
        <v>0</v>
      </c>
      <c r="F782" s="307">
        <v>0</v>
      </c>
      <c r="G782" s="307">
        <v>0</v>
      </c>
      <c r="H782" s="307">
        <v>0</v>
      </c>
      <c r="I782" s="307">
        <v>0</v>
      </c>
      <c r="J782" s="307">
        <v>0</v>
      </c>
      <c r="K782" s="307">
        <v>0</v>
      </c>
      <c r="L782" s="307">
        <v>0</v>
      </c>
      <c r="M782" s="307">
        <v>0</v>
      </c>
      <c r="N782" s="307">
        <v>0</v>
      </c>
      <c r="O782" s="307">
        <v>0</v>
      </c>
    </row>
    <row r="783" spans="1:25" s="6" customFormat="1" ht="30.75" customHeight="1" x14ac:dyDescent="0.15">
      <c r="A783" s="12" t="s">
        <v>27</v>
      </c>
      <c r="B783" s="312">
        <v>0</v>
      </c>
      <c r="C783" s="307">
        <v>0</v>
      </c>
      <c r="D783" s="307">
        <v>0</v>
      </c>
      <c r="E783" s="307">
        <v>0</v>
      </c>
      <c r="F783" s="307">
        <v>0</v>
      </c>
      <c r="G783" s="307">
        <v>0</v>
      </c>
      <c r="H783" s="307">
        <v>0</v>
      </c>
      <c r="I783" s="307">
        <v>0</v>
      </c>
      <c r="J783" s="307">
        <v>0</v>
      </c>
      <c r="K783" s="307">
        <v>0</v>
      </c>
      <c r="L783" s="307">
        <v>0</v>
      </c>
      <c r="M783" s="307">
        <v>0</v>
      </c>
      <c r="N783" s="307">
        <v>0</v>
      </c>
      <c r="O783" s="307">
        <v>0</v>
      </c>
    </row>
    <row r="784" spans="1:25" s="6" customFormat="1" ht="30.75" customHeight="1" x14ac:dyDescent="0.15">
      <c r="A784" s="9" t="s">
        <v>26</v>
      </c>
      <c r="B784" s="311">
        <v>0</v>
      </c>
      <c r="C784" s="310">
        <v>0</v>
      </c>
      <c r="D784" s="310">
        <v>0</v>
      </c>
      <c r="E784" s="310">
        <v>0</v>
      </c>
      <c r="F784" s="310">
        <v>0</v>
      </c>
      <c r="G784" s="310">
        <v>0</v>
      </c>
      <c r="H784" s="310">
        <v>0</v>
      </c>
      <c r="I784" s="310">
        <v>0</v>
      </c>
      <c r="J784" s="310">
        <v>0</v>
      </c>
      <c r="K784" s="310">
        <v>0</v>
      </c>
      <c r="L784" s="310">
        <v>0</v>
      </c>
      <c r="M784" s="310">
        <v>0</v>
      </c>
      <c r="N784" s="310">
        <v>0</v>
      </c>
      <c r="O784" s="310">
        <v>0</v>
      </c>
    </row>
    <row r="785" spans="1:67" ht="22.5" customHeight="1" x14ac:dyDescent="0.15">
      <c r="A785" s="82" t="s">
        <v>280</v>
      </c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</row>
    <row r="786" spans="1:67" s="144" customFormat="1" x14ac:dyDescent="0.15">
      <c r="A786" s="309"/>
      <c r="B786" s="307"/>
      <c r="C786" s="307"/>
      <c r="D786" s="307"/>
      <c r="E786" s="307"/>
      <c r="F786" s="307"/>
      <c r="G786" s="307"/>
      <c r="H786" s="307"/>
      <c r="I786" s="307"/>
      <c r="J786" s="308"/>
      <c r="K786" s="307"/>
      <c r="L786" s="307"/>
      <c r="M786" s="307"/>
      <c r="N786" s="307"/>
      <c r="O786" s="307"/>
    </row>
    <row r="789" spans="1:67" ht="18" customHeight="1" x14ac:dyDescent="0.15">
      <c r="A789" s="83" t="s">
        <v>279</v>
      </c>
      <c r="B789" s="5"/>
      <c r="D789" s="5"/>
      <c r="E789" s="5"/>
      <c r="F789" s="5"/>
      <c r="G789" s="5"/>
      <c r="H789" s="5"/>
      <c r="I789" s="5"/>
      <c r="J789" s="5"/>
      <c r="K789" s="5"/>
      <c r="L789" s="5"/>
      <c r="M789" s="5"/>
    </row>
    <row r="790" spans="1:67" s="305" customFormat="1" ht="18" customHeight="1" x14ac:dyDescent="0.15">
      <c r="A790" s="82" t="s">
        <v>278</v>
      </c>
      <c r="B790" s="306"/>
      <c r="C790" s="306"/>
      <c r="D790" s="306"/>
      <c r="E790" s="306"/>
      <c r="F790" s="306"/>
      <c r="G790" s="306"/>
      <c r="H790" s="306"/>
      <c r="I790" s="306"/>
      <c r="J790" s="306"/>
      <c r="K790" s="306"/>
      <c r="L790" s="306"/>
      <c r="M790" s="306"/>
    </row>
    <row r="791" spans="1:67" ht="25.5" customHeight="1" x14ac:dyDescent="0.15">
      <c r="A791" s="37" t="s">
        <v>61</v>
      </c>
      <c r="B791" s="80" t="s">
        <v>72</v>
      </c>
      <c r="C791" s="81" t="s">
        <v>277</v>
      </c>
      <c r="D791" s="80"/>
      <c r="E791" s="80"/>
      <c r="F791" s="79"/>
      <c r="G791" s="38" t="s">
        <v>276</v>
      </c>
      <c r="H791" s="40"/>
      <c r="I791" s="80" t="s">
        <v>275</v>
      </c>
      <c r="J791" s="298"/>
      <c r="K791" s="298"/>
      <c r="L791" s="298"/>
      <c r="M791" s="298"/>
      <c r="N791" s="301" t="s">
        <v>274</v>
      </c>
      <c r="O791" s="304"/>
      <c r="P791" s="304"/>
      <c r="Q791" s="304"/>
      <c r="R791" s="304"/>
      <c r="S791" s="303"/>
      <c r="T791" s="5"/>
    </row>
    <row r="792" spans="1:67" ht="15" customHeight="1" x14ac:dyDescent="0.15">
      <c r="A792" s="37"/>
      <c r="B792" s="80"/>
      <c r="C792" s="106"/>
      <c r="D792" s="80" t="s">
        <v>43</v>
      </c>
      <c r="E792" s="80" t="s">
        <v>42</v>
      </c>
      <c r="F792" s="302"/>
      <c r="G792" s="80" t="s">
        <v>43</v>
      </c>
      <c r="H792" s="80" t="s">
        <v>42</v>
      </c>
      <c r="I792" s="80" t="s">
        <v>273</v>
      </c>
      <c r="J792" s="80" t="s">
        <v>272</v>
      </c>
      <c r="K792" s="142" t="s">
        <v>271</v>
      </c>
      <c r="L792" s="301" t="s">
        <v>270</v>
      </c>
      <c r="M792" s="300" t="s">
        <v>269</v>
      </c>
      <c r="N792" s="301" t="s">
        <v>172</v>
      </c>
      <c r="O792" s="300" t="s">
        <v>268</v>
      </c>
      <c r="P792" s="300" t="s">
        <v>267</v>
      </c>
      <c r="Q792" s="300" t="s">
        <v>266</v>
      </c>
      <c r="R792" s="80" t="s">
        <v>265</v>
      </c>
      <c r="S792" s="39" t="s">
        <v>109</v>
      </c>
      <c r="T792" s="6"/>
    </row>
    <row r="793" spans="1:67" ht="15" customHeight="1" x14ac:dyDescent="0.15">
      <c r="A793" s="37"/>
      <c r="B793" s="80"/>
      <c r="C793" s="80"/>
      <c r="D793" s="80"/>
      <c r="E793" s="80"/>
      <c r="F793" s="109"/>
      <c r="G793" s="80"/>
      <c r="H793" s="80"/>
      <c r="I793" s="80"/>
      <c r="J793" s="80"/>
      <c r="K793" s="142"/>
      <c r="L793" s="301"/>
      <c r="M793" s="300"/>
      <c r="N793" s="298"/>
      <c r="O793" s="299"/>
      <c r="P793" s="299"/>
      <c r="Q793" s="299"/>
      <c r="R793" s="298"/>
      <c r="S793" s="297"/>
      <c r="T793" s="6"/>
    </row>
    <row r="794" spans="1:67" s="6" customFormat="1" ht="24.75" customHeight="1" x14ac:dyDescent="0.15">
      <c r="A794" s="12" t="s">
        <v>31</v>
      </c>
      <c r="B794" s="69">
        <v>3</v>
      </c>
      <c r="C794" s="69">
        <v>3</v>
      </c>
      <c r="D794" s="296" t="s">
        <v>49</v>
      </c>
      <c r="E794" s="296" t="s">
        <v>49</v>
      </c>
      <c r="F794" s="69">
        <v>0</v>
      </c>
      <c r="G794" s="69">
        <v>0</v>
      </c>
      <c r="H794" s="69">
        <v>0</v>
      </c>
      <c r="I794" s="69">
        <v>0</v>
      </c>
      <c r="J794" s="69">
        <v>0</v>
      </c>
      <c r="K794" s="69">
        <v>0</v>
      </c>
      <c r="L794" s="69">
        <v>2</v>
      </c>
      <c r="M794" s="69">
        <v>1</v>
      </c>
      <c r="N794" s="69">
        <v>1</v>
      </c>
      <c r="O794" s="69">
        <v>0</v>
      </c>
      <c r="P794" s="69">
        <v>1</v>
      </c>
      <c r="Q794" s="69">
        <v>1</v>
      </c>
      <c r="R794" s="69">
        <v>0</v>
      </c>
      <c r="S794" s="69">
        <v>0</v>
      </c>
      <c r="T794" s="62"/>
      <c r="U794" s="62"/>
      <c r="V794" s="62"/>
      <c r="W794" s="62"/>
      <c r="X794" s="62"/>
      <c r="Y794" s="62"/>
      <c r="Z794" s="62"/>
      <c r="AA794" s="62"/>
      <c r="AB794" s="62"/>
      <c r="AC794" s="62"/>
      <c r="AD794" s="62"/>
      <c r="AE794" s="62"/>
      <c r="AF794" s="62"/>
      <c r="AG794" s="62"/>
      <c r="AH794" s="62"/>
      <c r="AI794" s="62"/>
      <c r="AJ794" s="62"/>
      <c r="AK794" s="62"/>
      <c r="AL794" s="62"/>
      <c r="AM794" s="62"/>
      <c r="AN794" s="62"/>
      <c r="AO794" s="62"/>
      <c r="AP794" s="62"/>
      <c r="AQ794" s="62"/>
      <c r="AR794" s="62"/>
      <c r="AS794" s="62"/>
      <c r="AT794" s="62"/>
      <c r="AU794" s="62"/>
      <c r="AV794" s="62"/>
      <c r="AW794" s="62"/>
      <c r="AX794" s="62"/>
      <c r="AY794" s="62"/>
      <c r="AZ794" s="62"/>
      <c r="BA794" s="62"/>
      <c r="BB794" s="62"/>
      <c r="BC794" s="62"/>
      <c r="BD794" s="62"/>
      <c r="BE794" s="62"/>
      <c r="BF794" s="62"/>
      <c r="BG794" s="62"/>
      <c r="BH794" s="62"/>
      <c r="BI794" s="62"/>
      <c r="BJ794" s="62"/>
      <c r="BK794" s="62"/>
      <c r="BL794" s="62"/>
      <c r="BM794" s="62"/>
      <c r="BN794" s="62"/>
      <c r="BO794" s="62"/>
    </row>
    <row r="795" spans="1:67" s="6" customFormat="1" ht="24.75" customHeight="1" x14ac:dyDescent="0.15">
      <c r="A795" s="12" t="s">
        <v>30</v>
      </c>
      <c r="B795" s="70">
        <v>0</v>
      </c>
      <c r="C795" s="69">
        <v>0</v>
      </c>
      <c r="D795" s="69">
        <v>0</v>
      </c>
      <c r="E795" s="69">
        <v>0</v>
      </c>
      <c r="F795" s="69">
        <v>0</v>
      </c>
      <c r="G795" s="69">
        <v>0</v>
      </c>
      <c r="H795" s="69">
        <v>0</v>
      </c>
      <c r="I795" s="69">
        <v>0</v>
      </c>
      <c r="J795" s="69">
        <v>0</v>
      </c>
      <c r="K795" s="69">
        <v>0</v>
      </c>
      <c r="L795" s="69">
        <v>0</v>
      </c>
      <c r="M795" s="69">
        <v>0</v>
      </c>
      <c r="N795" s="69">
        <v>0</v>
      </c>
      <c r="O795" s="69">
        <v>0</v>
      </c>
      <c r="P795" s="69">
        <v>0</v>
      </c>
      <c r="Q795" s="69">
        <v>0</v>
      </c>
      <c r="R795" s="69">
        <v>0</v>
      </c>
      <c r="S795" s="69">
        <v>0</v>
      </c>
      <c r="T795" s="62"/>
      <c r="U795" s="62"/>
      <c r="V795" s="62"/>
      <c r="W795" s="62"/>
      <c r="X795" s="62"/>
      <c r="Y795" s="62"/>
      <c r="Z795" s="62"/>
      <c r="AA795" s="62"/>
      <c r="AB795" s="62"/>
      <c r="AC795" s="62"/>
      <c r="AD795" s="62"/>
      <c r="AE795" s="62"/>
      <c r="AF795" s="62"/>
      <c r="AG795" s="62"/>
      <c r="AH795" s="62"/>
      <c r="AI795" s="62"/>
      <c r="AJ795" s="62"/>
      <c r="AK795" s="62"/>
      <c r="AL795" s="62"/>
      <c r="AM795" s="62"/>
      <c r="AN795" s="62"/>
      <c r="AO795" s="62"/>
      <c r="AP795" s="62"/>
      <c r="AQ795" s="62"/>
      <c r="AR795" s="62"/>
      <c r="AS795" s="62"/>
      <c r="AT795" s="62"/>
      <c r="AU795" s="62"/>
      <c r="AV795" s="62"/>
      <c r="AW795" s="62"/>
      <c r="AX795" s="62"/>
      <c r="AY795" s="62"/>
      <c r="AZ795" s="62"/>
      <c r="BA795" s="62"/>
      <c r="BB795" s="62"/>
      <c r="BC795" s="62"/>
      <c r="BD795" s="62"/>
      <c r="BE795" s="62"/>
      <c r="BF795" s="62"/>
      <c r="BG795" s="62"/>
      <c r="BH795" s="62"/>
      <c r="BI795" s="62"/>
      <c r="BJ795" s="62"/>
      <c r="BK795" s="62"/>
      <c r="BL795" s="62"/>
      <c r="BM795" s="62"/>
      <c r="BN795" s="62"/>
      <c r="BO795" s="62"/>
    </row>
    <row r="796" spans="1:67" s="6" customFormat="1" ht="24.75" customHeight="1" x14ac:dyDescent="0.15">
      <c r="A796" s="12" t="s">
        <v>29</v>
      </c>
      <c r="B796" s="70">
        <v>0</v>
      </c>
      <c r="C796" s="69">
        <v>0</v>
      </c>
      <c r="D796" s="69">
        <v>0</v>
      </c>
      <c r="E796" s="69">
        <v>0</v>
      </c>
      <c r="F796" s="69">
        <v>0</v>
      </c>
      <c r="G796" s="69">
        <v>0</v>
      </c>
      <c r="H796" s="69">
        <v>0</v>
      </c>
      <c r="I796" s="69">
        <v>0</v>
      </c>
      <c r="J796" s="69">
        <v>0</v>
      </c>
      <c r="K796" s="69">
        <v>0</v>
      </c>
      <c r="L796" s="69">
        <v>0</v>
      </c>
      <c r="M796" s="69">
        <v>0</v>
      </c>
      <c r="N796" s="69">
        <v>0</v>
      </c>
      <c r="O796" s="69">
        <v>0</v>
      </c>
      <c r="P796" s="69">
        <v>0</v>
      </c>
      <c r="Q796" s="69">
        <v>0</v>
      </c>
      <c r="R796" s="69">
        <v>0</v>
      </c>
      <c r="S796" s="69">
        <v>0</v>
      </c>
      <c r="T796" s="62"/>
      <c r="U796" s="62"/>
      <c r="V796" s="62"/>
      <c r="W796" s="62"/>
      <c r="X796" s="62"/>
      <c r="Y796" s="62"/>
      <c r="Z796" s="62"/>
      <c r="AA796" s="62"/>
      <c r="AB796" s="62"/>
      <c r="AC796" s="62"/>
      <c r="AD796" s="62"/>
      <c r="AE796" s="62"/>
      <c r="AF796" s="62"/>
      <c r="AG796" s="62"/>
      <c r="AH796" s="62"/>
      <c r="AI796" s="62"/>
      <c r="AJ796" s="62"/>
      <c r="AK796" s="62"/>
      <c r="AL796" s="62"/>
      <c r="AM796" s="62"/>
      <c r="AN796" s="62"/>
      <c r="AO796" s="62"/>
      <c r="AP796" s="62"/>
      <c r="AQ796" s="62"/>
      <c r="AR796" s="62"/>
      <c r="AS796" s="62"/>
      <c r="AT796" s="62"/>
      <c r="AU796" s="62"/>
      <c r="AV796" s="62"/>
      <c r="AW796" s="62"/>
      <c r="AX796" s="62"/>
      <c r="AY796" s="62"/>
      <c r="AZ796" s="62"/>
      <c r="BA796" s="62"/>
      <c r="BB796" s="62"/>
      <c r="BC796" s="62"/>
      <c r="BD796" s="62"/>
      <c r="BE796" s="62"/>
      <c r="BF796" s="62"/>
      <c r="BG796" s="62"/>
      <c r="BH796" s="62"/>
      <c r="BI796" s="62"/>
      <c r="BJ796" s="62"/>
      <c r="BK796" s="62"/>
      <c r="BL796" s="62"/>
      <c r="BM796" s="62"/>
      <c r="BN796" s="62"/>
      <c r="BO796" s="62"/>
    </row>
    <row r="797" spans="1:67" s="6" customFormat="1" ht="24.75" customHeight="1" x14ac:dyDescent="0.15">
      <c r="A797" s="12" t="s">
        <v>48</v>
      </c>
      <c r="B797" s="70">
        <v>0</v>
      </c>
      <c r="C797" s="69">
        <v>0</v>
      </c>
      <c r="D797" s="69">
        <v>0</v>
      </c>
      <c r="E797" s="69">
        <v>0</v>
      </c>
      <c r="F797" s="69">
        <v>0</v>
      </c>
      <c r="G797" s="69">
        <v>0</v>
      </c>
      <c r="H797" s="69">
        <v>0</v>
      </c>
      <c r="I797" s="69">
        <v>0</v>
      </c>
      <c r="J797" s="69">
        <v>0</v>
      </c>
      <c r="K797" s="69">
        <v>0</v>
      </c>
      <c r="L797" s="69">
        <v>0</v>
      </c>
      <c r="M797" s="69">
        <v>0</v>
      </c>
      <c r="N797" s="69">
        <v>0</v>
      </c>
      <c r="O797" s="69">
        <v>0</v>
      </c>
      <c r="P797" s="69">
        <v>0</v>
      </c>
      <c r="Q797" s="69">
        <v>0</v>
      </c>
      <c r="R797" s="69">
        <v>0</v>
      </c>
      <c r="S797" s="69">
        <v>0</v>
      </c>
      <c r="T797" s="62"/>
      <c r="U797" s="62"/>
      <c r="V797" s="62"/>
      <c r="W797" s="62"/>
      <c r="X797" s="62"/>
      <c r="Y797" s="62"/>
      <c r="Z797" s="62"/>
      <c r="AA797" s="62"/>
      <c r="AB797" s="62"/>
      <c r="AC797" s="62"/>
      <c r="AD797" s="62"/>
      <c r="AE797" s="62"/>
      <c r="AF797" s="62"/>
      <c r="AG797" s="62"/>
      <c r="AH797" s="62"/>
      <c r="AI797" s="62"/>
      <c r="AJ797" s="62"/>
      <c r="AK797" s="62"/>
      <c r="AL797" s="62"/>
      <c r="AM797" s="62"/>
      <c r="AN797" s="62"/>
      <c r="AO797" s="62"/>
      <c r="AP797" s="62"/>
      <c r="AQ797" s="62"/>
      <c r="AR797" s="62"/>
      <c r="AS797" s="62"/>
      <c r="AT797" s="62"/>
      <c r="AU797" s="62"/>
      <c r="AV797" s="62"/>
      <c r="AW797" s="62"/>
      <c r="AX797" s="62"/>
      <c r="AY797" s="62"/>
      <c r="AZ797" s="62"/>
      <c r="BA797" s="62"/>
      <c r="BB797" s="62"/>
      <c r="BC797" s="62"/>
      <c r="BD797" s="62"/>
      <c r="BE797" s="62"/>
      <c r="BF797" s="62"/>
      <c r="BG797" s="62"/>
      <c r="BH797" s="62"/>
      <c r="BI797" s="62"/>
      <c r="BJ797" s="62"/>
      <c r="BK797" s="62"/>
      <c r="BL797" s="62"/>
      <c r="BM797" s="62"/>
      <c r="BN797" s="62"/>
      <c r="BO797" s="62"/>
    </row>
    <row r="798" spans="1:67" s="6" customFormat="1" ht="24.75" customHeight="1" x14ac:dyDescent="0.15">
      <c r="A798" s="12" t="s">
        <v>27</v>
      </c>
      <c r="B798" s="295">
        <v>0</v>
      </c>
      <c r="C798" s="294">
        <v>0</v>
      </c>
      <c r="D798" s="294">
        <v>0</v>
      </c>
      <c r="E798" s="294">
        <v>0</v>
      </c>
      <c r="F798" s="294">
        <v>0</v>
      </c>
      <c r="G798" s="294">
        <v>0</v>
      </c>
      <c r="H798" s="294">
        <v>0</v>
      </c>
      <c r="I798" s="294">
        <v>0</v>
      </c>
      <c r="J798" s="294">
        <v>0</v>
      </c>
      <c r="K798" s="294">
        <v>0</v>
      </c>
      <c r="L798" s="294">
        <v>0</v>
      </c>
      <c r="M798" s="294">
        <v>0</v>
      </c>
      <c r="N798" s="294">
        <v>0</v>
      </c>
      <c r="O798" s="294">
        <v>0</v>
      </c>
      <c r="P798" s="294">
        <v>0</v>
      </c>
      <c r="Q798" s="294">
        <v>0</v>
      </c>
      <c r="R798" s="294">
        <v>0</v>
      </c>
      <c r="S798" s="294">
        <v>0</v>
      </c>
      <c r="T798" s="62"/>
      <c r="U798" s="62"/>
      <c r="V798" s="62"/>
      <c r="W798" s="62"/>
      <c r="X798" s="62"/>
      <c r="Y798" s="62"/>
      <c r="Z798" s="62"/>
      <c r="AA798" s="62"/>
      <c r="AB798" s="62"/>
      <c r="AC798" s="62"/>
      <c r="AD798" s="62"/>
      <c r="AE798" s="62"/>
      <c r="AF798" s="62"/>
      <c r="AG798" s="62"/>
      <c r="AH798" s="62"/>
      <c r="AI798" s="62"/>
      <c r="AJ798" s="62"/>
      <c r="AK798" s="62"/>
      <c r="AL798" s="62"/>
      <c r="AM798" s="62"/>
      <c r="AN798" s="62"/>
      <c r="AO798" s="62"/>
      <c r="AP798" s="62"/>
      <c r="AQ798" s="62"/>
      <c r="AR798" s="62"/>
      <c r="AS798" s="62"/>
      <c r="AT798" s="62"/>
      <c r="AU798" s="62"/>
      <c r="AV798" s="62"/>
      <c r="AW798" s="62"/>
      <c r="AX798" s="62"/>
      <c r="AY798" s="62"/>
      <c r="AZ798" s="62"/>
      <c r="BA798" s="62"/>
      <c r="BB798" s="62"/>
      <c r="BC798" s="62"/>
      <c r="BD798" s="62"/>
      <c r="BE798" s="62"/>
      <c r="BF798" s="62"/>
      <c r="BG798" s="62"/>
      <c r="BH798" s="62"/>
      <c r="BI798" s="62"/>
      <c r="BJ798" s="62"/>
      <c r="BK798" s="62"/>
      <c r="BL798" s="62"/>
      <c r="BM798" s="62"/>
      <c r="BN798" s="62"/>
      <c r="BO798" s="62"/>
    </row>
    <row r="799" spans="1:67" ht="24.75" customHeight="1" x14ac:dyDescent="0.15">
      <c r="A799" s="9" t="s">
        <v>26</v>
      </c>
      <c r="B799" s="293">
        <v>0</v>
      </c>
      <c r="C799" s="292">
        <v>0</v>
      </c>
      <c r="D799" s="292">
        <v>0</v>
      </c>
      <c r="E799" s="292">
        <v>0</v>
      </c>
      <c r="F799" s="292">
        <v>0</v>
      </c>
      <c r="G799" s="292">
        <v>0</v>
      </c>
      <c r="H799" s="292">
        <v>0</v>
      </c>
      <c r="I799" s="292">
        <v>0</v>
      </c>
      <c r="J799" s="292">
        <v>0</v>
      </c>
      <c r="K799" s="292">
        <v>0</v>
      </c>
      <c r="L799" s="292">
        <v>0</v>
      </c>
      <c r="M799" s="292">
        <v>0</v>
      </c>
      <c r="N799" s="292">
        <v>0</v>
      </c>
      <c r="O799" s="292">
        <v>0</v>
      </c>
      <c r="P799" s="292">
        <v>0</v>
      </c>
      <c r="Q799" s="292">
        <v>0</v>
      </c>
      <c r="R799" s="292">
        <v>0</v>
      </c>
      <c r="S799" s="292">
        <v>0</v>
      </c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</row>
    <row r="800" spans="1:67" ht="13.5" customHeight="1" x14ac:dyDescent="0.15">
      <c r="A800" s="100"/>
      <c r="B800" s="69">
        <f>SUM(B801:B823)</f>
        <v>0</v>
      </c>
      <c r="C800" s="69">
        <f>SUM(C801:C823)</f>
        <v>0</v>
      </c>
      <c r="D800" s="69">
        <f>SUM(D801:D823)</f>
        <v>0</v>
      </c>
      <c r="E800" s="69">
        <f>SUM(E801:E823)</f>
        <v>0</v>
      </c>
      <c r="F800" s="69">
        <f>SUM(F801:F823)</f>
        <v>0</v>
      </c>
      <c r="G800" s="69">
        <f>SUM(G801:G823)</f>
        <v>0</v>
      </c>
      <c r="H800" s="69">
        <f>SUM(H801:H823)</f>
        <v>0</v>
      </c>
      <c r="I800" s="69">
        <f>SUM(I801:I823)</f>
        <v>0</v>
      </c>
      <c r="J800" s="69">
        <f>SUM(J801:J823)</f>
        <v>0</v>
      </c>
      <c r="K800" s="69">
        <f>SUM(K801:K823)</f>
        <v>0</v>
      </c>
      <c r="L800" s="69">
        <f>SUM(L801:L823)</f>
        <v>0</v>
      </c>
      <c r="M800" s="69">
        <f>SUM(M801:M823)</f>
        <v>0</v>
      </c>
      <c r="N800" s="69">
        <f>SUM(N801:N823)</f>
        <v>0</v>
      </c>
      <c r="O800" s="69">
        <f>SUM(O801:O823)</f>
        <v>0</v>
      </c>
      <c r="P800" s="69">
        <f>SUM(P801:P823)</f>
        <v>0</v>
      </c>
      <c r="Q800" s="69">
        <f>SUM(Q801:Q823)</f>
        <v>0</v>
      </c>
      <c r="R800" s="69">
        <f>SUM(R801:R823)</f>
        <v>0</v>
      </c>
      <c r="S800" s="69">
        <f>SUM(S801:S823)</f>
        <v>0</v>
      </c>
    </row>
    <row r="801" spans="1:40" ht="18" customHeight="1" x14ac:dyDescent="0.15">
      <c r="A801" s="12" t="s">
        <v>25</v>
      </c>
      <c r="B801" s="70">
        <v>0</v>
      </c>
      <c r="C801" s="69">
        <v>0</v>
      </c>
      <c r="D801" s="69">
        <v>0</v>
      </c>
      <c r="E801" s="69">
        <v>0</v>
      </c>
      <c r="F801" s="69">
        <v>0</v>
      </c>
      <c r="G801" s="69">
        <v>0</v>
      </c>
      <c r="H801" s="69">
        <v>0</v>
      </c>
      <c r="I801" s="69">
        <v>0</v>
      </c>
      <c r="J801" s="69">
        <v>0</v>
      </c>
      <c r="K801" s="69">
        <v>0</v>
      </c>
      <c r="L801" s="69">
        <v>0</v>
      </c>
      <c r="M801" s="69">
        <v>0</v>
      </c>
      <c r="N801" s="69">
        <v>0</v>
      </c>
      <c r="O801" s="69">
        <v>0</v>
      </c>
      <c r="P801" s="69">
        <v>0</v>
      </c>
      <c r="Q801" s="69">
        <v>0</v>
      </c>
      <c r="R801" s="69">
        <v>0</v>
      </c>
      <c r="S801" s="69">
        <v>0</v>
      </c>
    </row>
    <row r="802" spans="1:40" ht="18" customHeight="1" x14ac:dyDescent="0.15">
      <c r="A802" s="12" t="s">
        <v>24</v>
      </c>
      <c r="B802" s="70">
        <v>0</v>
      </c>
      <c r="C802" s="69">
        <v>0</v>
      </c>
      <c r="D802" s="69">
        <v>0</v>
      </c>
      <c r="E802" s="69">
        <v>0</v>
      </c>
      <c r="F802" s="69">
        <v>0</v>
      </c>
      <c r="G802" s="69">
        <v>0</v>
      </c>
      <c r="H802" s="69">
        <v>0</v>
      </c>
      <c r="I802" s="69">
        <v>0</v>
      </c>
      <c r="J802" s="69">
        <v>0</v>
      </c>
      <c r="K802" s="69">
        <v>0</v>
      </c>
      <c r="L802" s="69">
        <v>0</v>
      </c>
      <c r="M802" s="69">
        <v>0</v>
      </c>
      <c r="N802" s="69">
        <v>0</v>
      </c>
      <c r="O802" s="69">
        <v>0</v>
      </c>
      <c r="P802" s="69">
        <v>0</v>
      </c>
      <c r="Q802" s="69">
        <v>0</v>
      </c>
      <c r="R802" s="69">
        <v>0</v>
      </c>
      <c r="S802" s="69">
        <v>0</v>
      </c>
    </row>
    <row r="803" spans="1:40" ht="18" customHeight="1" x14ac:dyDescent="0.15">
      <c r="A803" s="12" t="s">
        <v>23</v>
      </c>
      <c r="B803" s="70">
        <v>0</v>
      </c>
      <c r="C803" s="69">
        <v>0</v>
      </c>
      <c r="D803" s="69">
        <v>0</v>
      </c>
      <c r="E803" s="69">
        <v>0</v>
      </c>
      <c r="F803" s="69">
        <v>0</v>
      </c>
      <c r="G803" s="69">
        <v>0</v>
      </c>
      <c r="H803" s="69">
        <v>0</v>
      </c>
      <c r="I803" s="69">
        <v>0</v>
      </c>
      <c r="J803" s="69">
        <v>0</v>
      </c>
      <c r="K803" s="69">
        <v>0</v>
      </c>
      <c r="L803" s="69">
        <v>0</v>
      </c>
      <c r="M803" s="69">
        <v>0</v>
      </c>
      <c r="N803" s="69">
        <v>0</v>
      </c>
      <c r="O803" s="69">
        <v>0</v>
      </c>
      <c r="P803" s="69">
        <v>0</v>
      </c>
      <c r="Q803" s="69">
        <v>0</v>
      </c>
      <c r="R803" s="69">
        <v>0</v>
      </c>
      <c r="S803" s="69">
        <v>0</v>
      </c>
    </row>
    <row r="804" spans="1:40" ht="18" customHeight="1" x14ac:dyDescent="0.15">
      <c r="A804" s="12" t="s">
        <v>22</v>
      </c>
      <c r="B804" s="70">
        <v>0</v>
      </c>
      <c r="C804" s="69">
        <v>0</v>
      </c>
      <c r="D804" s="69">
        <v>0</v>
      </c>
      <c r="E804" s="69">
        <v>0</v>
      </c>
      <c r="F804" s="69">
        <v>0</v>
      </c>
      <c r="G804" s="69">
        <v>0</v>
      </c>
      <c r="H804" s="69">
        <v>0</v>
      </c>
      <c r="I804" s="69">
        <v>0</v>
      </c>
      <c r="J804" s="69">
        <v>0</v>
      </c>
      <c r="K804" s="69">
        <v>0</v>
      </c>
      <c r="L804" s="69">
        <v>0</v>
      </c>
      <c r="M804" s="69">
        <v>0</v>
      </c>
      <c r="N804" s="69">
        <v>0</v>
      </c>
      <c r="O804" s="69">
        <v>0</v>
      </c>
      <c r="P804" s="69">
        <v>0</v>
      </c>
      <c r="Q804" s="69">
        <v>0</v>
      </c>
      <c r="R804" s="69">
        <v>0</v>
      </c>
      <c r="S804" s="69">
        <v>0</v>
      </c>
    </row>
    <row r="805" spans="1:40" ht="18" customHeight="1" x14ac:dyDescent="0.15">
      <c r="A805" s="12" t="s">
        <v>21</v>
      </c>
      <c r="B805" s="70">
        <v>0</v>
      </c>
      <c r="C805" s="69">
        <v>0</v>
      </c>
      <c r="D805" s="69">
        <v>0</v>
      </c>
      <c r="E805" s="69">
        <v>0</v>
      </c>
      <c r="F805" s="69">
        <v>0</v>
      </c>
      <c r="G805" s="69">
        <v>0</v>
      </c>
      <c r="H805" s="69">
        <v>0</v>
      </c>
      <c r="I805" s="69">
        <v>0</v>
      </c>
      <c r="J805" s="69">
        <v>0</v>
      </c>
      <c r="K805" s="69">
        <v>0</v>
      </c>
      <c r="L805" s="69">
        <v>0</v>
      </c>
      <c r="M805" s="69">
        <v>0</v>
      </c>
      <c r="N805" s="69">
        <v>0</v>
      </c>
      <c r="O805" s="69">
        <v>0</v>
      </c>
      <c r="P805" s="69">
        <v>0</v>
      </c>
      <c r="Q805" s="69">
        <v>0</v>
      </c>
      <c r="R805" s="69">
        <v>0</v>
      </c>
      <c r="S805" s="69">
        <v>0</v>
      </c>
    </row>
    <row r="806" spans="1:40" ht="18" customHeight="1" x14ac:dyDescent="0.15">
      <c r="A806" s="12" t="s">
        <v>20</v>
      </c>
      <c r="B806" s="70">
        <v>0</v>
      </c>
      <c r="C806" s="69">
        <v>0</v>
      </c>
      <c r="D806" s="69">
        <v>0</v>
      </c>
      <c r="E806" s="69">
        <v>0</v>
      </c>
      <c r="F806" s="69">
        <v>0</v>
      </c>
      <c r="G806" s="69">
        <v>0</v>
      </c>
      <c r="H806" s="69">
        <v>0</v>
      </c>
      <c r="I806" s="69">
        <v>0</v>
      </c>
      <c r="J806" s="69">
        <v>0</v>
      </c>
      <c r="K806" s="69">
        <v>0</v>
      </c>
      <c r="L806" s="69">
        <v>0</v>
      </c>
      <c r="M806" s="69">
        <v>0</v>
      </c>
      <c r="N806" s="69">
        <v>0</v>
      </c>
      <c r="O806" s="69">
        <v>0</v>
      </c>
      <c r="P806" s="69">
        <v>0</v>
      </c>
      <c r="Q806" s="69">
        <v>0</v>
      </c>
      <c r="R806" s="69">
        <v>0</v>
      </c>
      <c r="S806" s="69">
        <v>0</v>
      </c>
    </row>
    <row r="807" spans="1:40" ht="18" customHeight="1" x14ac:dyDescent="0.15">
      <c r="A807" s="12" t="s">
        <v>19</v>
      </c>
      <c r="B807" s="70">
        <v>0</v>
      </c>
      <c r="C807" s="69">
        <v>0</v>
      </c>
      <c r="D807" s="69">
        <v>0</v>
      </c>
      <c r="E807" s="69">
        <v>0</v>
      </c>
      <c r="F807" s="69">
        <v>0</v>
      </c>
      <c r="G807" s="69">
        <v>0</v>
      </c>
      <c r="H807" s="69">
        <v>0</v>
      </c>
      <c r="I807" s="69">
        <v>0</v>
      </c>
      <c r="J807" s="69">
        <v>0</v>
      </c>
      <c r="K807" s="69">
        <v>0</v>
      </c>
      <c r="L807" s="69">
        <v>0</v>
      </c>
      <c r="M807" s="69">
        <v>0</v>
      </c>
      <c r="N807" s="69">
        <v>0</v>
      </c>
      <c r="O807" s="69">
        <v>0</v>
      </c>
      <c r="P807" s="69">
        <v>0</v>
      </c>
      <c r="Q807" s="69">
        <v>0</v>
      </c>
      <c r="R807" s="69">
        <v>0</v>
      </c>
      <c r="S807" s="69">
        <v>0</v>
      </c>
    </row>
    <row r="808" spans="1:40" ht="18" customHeight="1" x14ac:dyDescent="0.15">
      <c r="A808" s="12" t="s">
        <v>18</v>
      </c>
      <c r="B808" s="70">
        <v>0</v>
      </c>
      <c r="C808" s="69">
        <v>0</v>
      </c>
      <c r="D808" s="69">
        <v>0</v>
      </c>
      <c r="E808" s="69">
        <v>0</v>
      </c>
      <c r="F808" s="69">
        <v>0</v>
      </c>
      <c r="G808" s="69">
        <v>0</v>
      </c>
      <c r="H808" s="69">
        <v>0</v>
      </c>
      <c r="I808" s="69">
        <v>0</v>
      </c>
      <c r="J808" s="69">
        <v>0</v>
      </c>
      <c r="K808" s="69">
        <v>0</v>
      </c>
      <c r="L808" s="69">
        <v>0</v>
      </c>
      <c r="M808" s="69">
        <v>0</v>
      </c>
      <c r="N808" s="69">
        <v>0</v>
      </c>
      <c r="O808" s="69">
        <v>0</v>
      </c>
      <c r="P808" s="69">
        <v>0</v>
      </c>
      <c r="Q808" s="69">
        <v>0</v>
      </c>
      <c r="R808" s="69">
        <v>0</v>
      </c>
      <c r="S808" s="69">
        <v>0</v>
      </c>
      <c r="AN808" s="1" t="s">
        <v>17</v>
      </c>
    </row>
    <row r="809" spans="1:40" ht="18" customHeight="1" x14ac:dyDescent="0.15">
      <c r="A809" s="12" t="s">
        <v>16</v>
      </c>
      <c r="B809" s="70">
        <v>0</v>
      </c>
      <c r="C809" s="69">
        <v>0</v>
      </c>
      <c r="D809" s="69">
        <v>0</v>
      </c>
      <c r="E809" s="69">
        <v>0</v>
      </c>
      <c r="F809" s="69">
        <v>0</v>
      </c>
      <c r="G809" s="69">
        <v>0</v>
      </c>
      <c r="H809" s="69">
        <v>0</v>
      </c>
      <c r="I809" s="69">
        <v>0</v>
      </c>
      <c r="J809" s="69">
        <v>0</v>
      </c>
      <c r="K809" s="69">
        <v>0</v>
      </c>
      <c r="L809" s="69">
        <v>0</v>
      </c>
      <c r="M809" s="69">
        <v>0</v>
      </c>
      <c r="N809" s="69">
        <v>0</v>
      </c>
      <c r="O809" s="69">
        <v>0</v>
      </c>
      <c r="P809" s="69">
        <v>0</v>
      </c>
      <c r="Q809" s="69">
        <v>0</v>
      </c>
      <c r="R809" s="69">
        <v>0</v>
      </c>
      <c r="S809" s="69">
        <v>0</v>
      </c>
    </row>
    <row r="810" spans="1:40" ht="18" customHeight="1" x14ac:dyDescent="0.15">
      <c r="A810" s="12" t="s">
        <v>15</v>
      </c>
      <c r="B810" s="70">
        <v>0</v>
      </c>
      <c r="C810" s="69">
        <v>0</v>
      </c>
      <c r="D810" s="69">
        <v>0</v>
      </c>
      <c r="E810" s="69">
        <v>0</v>
      </c>
      <c r="F810" s="69">
        <v>0</v>
      </c>
      <c r="G810" s="69">
        <v>0</v>
      </c>
      <c r="H810" s="69">
        <v>0</v>
      </c>
      <c r="I810" s="69">
        <v>0</v>
      </c>
      <c r="J810" s="69">
        <v>0</v>
      </c>
      <c r="K810" s="69">
        <v>0</v>
      </c>
      <c r="L810" s="69">
        <v>0</v>
      </c>
      <c r="M810" s="69">
        <v>0</v>
      </c>
      <c r="N810" s="69">
        <v>0</v>
      </c>
      <c r="O810" s="69">
        <v>0</v>
      </c>
      <c r="P810" s="69">
        <v>0</v>
      </c>
      <c r="Q810" s="69">
        <v>0</v>
      </c>
      <c r="R810" s="69">
        <v>0</v>
      </c>
      <c r="S810" s="69">
        <v>0</v>
      </c>
    </row>
    <row r="811" spans="1:40" ht="18" customHeight="1" x14ac:dyDescent="0.15">
      <c r="A811" s="12" t="s">
        <v>14</v>
      </c>
      <c r="B811" s="70">
        <v>0</v>
      </c>
      <c r="C811" s="69">
        <v>0</v>
      </c>
      <c r="D811" s="69">
        <v>0</v>
      </c>
      <c r="E811" s="69">
        <v>0</v>
      </c>
      <c r="F811" s="69">
        <v>0</v>
      </c>
      <c r="G811" s="69">
        <v>0</v>
      </c>
      <c r="H811" s="69">
        <v>0</v>
      </c>
      <c r="I811" s="69">
        <v>0</v>
      </c>
      <c r="J811" s="69">
        <v>0</v>
      </c>
      <c r="K811" s="69">
        <v>0</v>
      </c>
      <c r="L811" s="69">
        <v>0</v>
      </c>
      <c r="M811" s="69">
        <v>0</v>
      </c>
      <c r="N811" s="69">
        <v>0</v>
      </c>
      <c r="O811" s="69">
        <v>0</v>
      </c>
      <c r="P811" s="69">
        <v>0</v>
      </c>
      <c r="Q811" s="69">
        <v>0</v>
      </c>
      <c r="R811" s="69">
        <v>0</v>
      </c>
      <c r="S811" s="69">
        <v>0</v>
      </c>
    </row>
    <row r="812" spans="1:40" ht="18" customHeight="1" x14ac:dyDescent="0.15">
      <c r="A812" s="12" t="s">
        <v>13</v>
      </c>
      <c r="B812" s="70">
        <v>0</v>
      </c>
      <c r="C812" s="69">
        <v>0</v>
      </c>
      <c r="D812" s="69">
        <v>0</v>
      </c>
      <c r="E812" s="69">
        <v>0</v>
      </c>
      <c r="F812" s="69">
        <v>0</v>
      </c>
      <c r="G812" s="69">
        <v>0</v>
      </c>
      <c r="H812" s="69">
        <v>0</v>
      </c>
      <c r="I812" s="69">
        <v>0</v>
      </c>
      <c r="J812" s="69">
        <v>0</v>
      </c>
      <c r="K812" s="69">
        <v>0</v>
      </c>
      <c r="L812" s="69">
        <v>0</v>
      </c>
      <c r="M812" s="69">
        <v>0</v>
      </c>
      <c r="N812" s="69">
        <v>0</v>
      </c>
      <c r="O812" s="69">
        <v>0</v>
      </c>
      <c r="P812" s="69">
        <v>0</v>
      </c>
      <c r="Q812" s="69">
        <v>0</v>
      </c>
      <c r="R812" s="69">
        <v>0</v>
      </c>
      <c r="S812" s="69">
        <v>0</v>
      </c>
    </row>
    <row r="813" spans="1:40" ht="18" customHeight="1" x14ac:dyDescent="0.15">
      <c r="A813" s="12" t="s">
        <v>64</v>
      </c>
      <c r="B813" s="70">
        <v>0</v>
      </c>
      <c r="C813" s="69">
        <v>0</v>
      </c>
      <c r="D813" s="69">
        <v>0</v>
      </c>
      <c r="E813" s="69">
        <v>0</v>
      </c>
      <c r="F813" s="69">
        <v>0</v>
      </c>
      <c r="G813" s="69">
        <v>0</v>
      </c>
      <c r="H813" s="69">
        <v>0</v>
      </c>
      <c r="I813" s="69">
        <v>0</v>
      </c>
      <c r="J813" s="69">
        <v>0</v>
      </c>
      <c r="K813" s="69">
        <v>0</v>
      </c>
      <c r="L813" s="69">
        <v>0</v>
      </c>
      <c r="M813" s="69">
        <v>0</v>
      </c>
      <c r="N813" s="69">
        <v>0</v>
      </c>
      <c r="O813" s="69">
        <v>0</v>
      </c>
      <c r="P813" s="69">
        <v>0</v>
      </c>
      <c r="Q813" s="69">
        <v>0</v>
      </c>
      <c r="R813" s="69">
        <v>0</v>
      </c>
      <c r="S813" s="69">
        <v>0</v>
      </c>
    </row>
    <row r="814" spans="1:40" ht="18" customHeight="1" x14ac:dyDescent="0.15">
      <c r="A814" s="12" t="s">
        <v>11</v>
      </c>
      <c r="B814" s="70">
        <v>0</v>
      </c>
      <c r="C814" s="69">
        <v>0</v>
      </c>
      <c r="D814" s="69">
        <v>0</v>
      </c>
      <c r="E814" s="69">
        <v>0</v>
      </c>
      <c r="F814" s="69">
        <v>0</v>
      </c>
      <c r="G814" s="69">
        <v>0</v>
      </c>
      <c r="H814" s="69">
        <v>0</v>
      </c>
      <c r="I814" s="69">
        <v>0</v>
      </c>
      <c r="J814" s="69">
        <v>0</v>
      </c>
      <c r="K814" s="69">
        <v>0</v>
      </c>
      <c r="L814" s="69">
        <v>0</v>
      </c>
      <c r="M814" s="69">
        <v>0</v>
      </c>
      <c r="N814" s="69">
        <v>0</v>
      </c>
      <c r="O814" s="69">
        <v>0</v>
      </c>
      <c r="P814" s="69">
        <v>0</v>
      </c>
      <c r="Q814" s="69">
        <v>0</v>
      </c>
      <c r="R814" s="69">
        <v>0</v>
      </c>
      <c r="S814" s="69">
        <v>0</v>
      </c>
    </row>
    <row r="815" spans="1:40" ht="18" customHeight="1" x14ac:dyDescent="0.15">
      <c r="A815" s="12" t="s">
        <v>10</v>
      </c>
      <c r="B815" s="70">
        <v>0</v>
      </c>
      <c r="C815" s="69">
        <v>0</v>
      </c>
      <c r="D815" s="69">
        <v>0</v>
      </c>
      <c r="E815" s="69">
        <v>0</v>
      </c>
      <c r="F815" s="69">
        <v>0</v>
      </c>
      <c r="G815" s="69">
        <v>0</v>
      </c>
      <c r="H815" s="69">
        <v>0</v>
      </c>
      <c r="I815" s="69">
        <v>0</v>
      </c>
      <c r="J815" s="69">
        <v>0</v>
      </c>
      <c r="K815" s="69">
        <v>0</v>
      </c>
      <c r="L815" s="69">
        <v>0</v>
      </c>
      <c r="M815" s="69">
        <v>0</v>
      </c>
      <c r="N815" s="69">
        <v>0</v>
      </c>
      <c r="O815" s="69">
        <v>0</v>
      </c>
      <c r="P815" s="69">
        <v>0</v>
      </c>
      <c r="Q815" s="69">
        <v>0</v>
      </c>
      <c r="R815" s="69">
        <v>0</v>
      </c>
      <c r="S815" s="69">
        <v>0</v>
      </c>
    </row>
    <row r="816" spans="1:40" ht="18" customHeight="1" x14ac:dyDescent="0.15">
      <c r="A816" s="12" t="s">
        <v>9</v>
      </c>
      <c r="B816" s="70">
        <v>0</v>
      </c>
      <c r="C816" s="69">
        <v>0</v>
      </c>
      <c r="D816" s="69">
        <v>0</v>
      </c>
      <c r="E816" s="69">
        <v>0</v>
      </c>
      <c r="F816" s="69">
        <v>0</v>
      </c>
      <c r="G816" s="69">
        <v>0</v>
      </c>
      <c r="H816" s="69">
        <v>0</v>
      </c>
      <c r="I816" s="69">
        <v>0</v>
      </c>
      <c r="J816" s="69">
        <v>0</v>
      </c>
      <c r="K816" s="69">
        <v>0</v>
      </c>
      <c r="L816" s="69">
        <v>0</v>
      </c>
      <c r="M816" s="69">
        <v>0</v>
      </c>
      <c r="N816" s="69">
        <v>0</v>
      </c>
      <c r="O816" s="69">
        <v>0</v>
      </c>
      <c r="P816" s="69">
        <v>0</v>
      </c>
      <c r="Q816" s="69">
        <v>0</v>
      </c>
      <c r="R816" s="69">
        <v>0</v>
      </c>
      <c r="S816" s="69">
        <v>0</v>
      </c>
    </row>
    <row r="817" spans="1:65" ht="18" customHeight="1" x14ac:dyDescent="0.15">
      <c r="A817" s="12" t="s">
        <v>8</v>
      </c>
      <c r="B817" s="70">
        <v>0</v>
      </c>
      <c r="C817" s="69">
        <v>0</v>
      </c>
      <c r="D817" s="69">
        <v>0</v>
      </c>
      <c r="E817" s="69">
        <v>0</v>
      </c>
      <c r="F817" s="69">
        <v>0</v>
      </c>
      <c r="G817" s="69">
        <v>0</v>
      </c>
      <c r="H817" s="69">
        <v>0</v>
      </c>
      <c r="I817" s="69">
        <v>0</v>
      </c>
      <c r="J817" s="69">
        <v>0</v>
      </c>
      <c r="K817" s="69">
        <v>0</v>
      </c>
      <c r="L817" s="69">
        <v>0</v>
      </c>
      <c r="M817" s="69">
        <v>0</v>
      </c>
      <c r="N817" s="69">
        <v>0</v>
      </c>
      <c r="O817" s="69">
        <v>0</v>
      </c>
      <c r="P817" s="69">
        <v>0</v>
      </c>
      <c r="Q817" s="69">
        <v>0</v>
      </c>
      <c r="R817" s="69">
        <v>0</v>
      </c>
      <c r="S817" s="69">
        <v>0</v>
      </c>
    </row>
    <row r="818" spans="1:65" ht="18" customHeight="1" x14ac:dyDescent="0.15">
      <c r="A818" s="12" t="s">
        <v>7</v>
      </c>
      <c r="B818" s="70">
        <v>0</v>
      </c>
      <c r="C818" s="69">
        <v>0</v>
      </c>
      <c r="D818" s="69">
        <v>0</v>
      </c>
      <c r="E818" s="69">
        <v>0</v>
      </c>
      <c r="F818" s="69">
        <v>0</v>
      </c>
      <c r="G818" s="69">
        <v>0</v>
      </c>
      <c r="H818" s="69">
        <v>0</v>
      </c>
      <c r="I818" s="69">
        <v>0</v>
      </c>
      <c r="J818" s="69">
        <v>0</v>
      </c>
      <c r="K818" s="69">
        <v>0</v>
      </c>
      <c r="L818" s="69">
        <v>0</v>
      </c>
      <c r="M818" s="69">
        <v>0</v>
      </c>
      <c r="N818" s="69">
        <v>0</v>
      </c>
      <c r="O818" s="69">
        <v>0</v>
      </c>
      <c r="P818" s="69">
        <v>0</v>
      </c>
      <c r="Q818" s="69">
        <v>0</v>
      </c>
      <c r="R818" s="69">
        <v>0</v>
      </c>
      <c r="S818" s="69">
        <v>0</v>
      </c>
    </row>
    <row r="819" spans="1:65" ht="18" customHeight="1" x14ac:dyDescent="0.15">
      <c r="A819" s="12" t="s">
        <v>6</v>
      </c>
      <c r="B819" s="70">
        <v>0</v>
      </c>
      <c r="C819" s="69">
        <v>0</v>
      </c>
      <c r="D819" s="69">
        <v>0</v>
      </c>
      <c r="E819" s="69">
        <v>0</v>
      </c>
      <c r="F819" s="69">
        <v>0</v>
      </c>
      <c r="G819" s="69">
        <v>0</v>
      </c>
      <c r="H819" s="69">
        <v>0</v>
      </c>
      <c r="I819" s="69">
        <v>0</v>
      </c>
      <c r="J819" s="69">
        <v>0</v>
      </c>
      <c r="K819" s="69">
        <v>0</v>
      </c>
      <c r="L819" s="69">
        <v>0</v>
      </c>
      <c r="M819" s="69">
        <v>0</v>
      </c>
      <c r="N819" s="69">
        <v>0</v>
      </c>
      <c r="O819" s="69">
        <v>0</v>
      </c>
      <c r="P819" s="69">
        <v>0</v>
      </c>
      <c r="Q819" s="69">
        <v>0</v>
      </c>
      <c r="R819" s="69">
        <v>0</v>
      </c>
      <c r="S819" s="69">
        <v>0</v>
      </c>
    </row>
    <row r="820" spans="1:65" ht="18" customHeight="1" x14ac:dyDescent="0.15">
      <c r="A820" s="12" t="s">
        <v>5</v>
      </c>
      <c r="B820" s="70">
        <v>0</v>
      </c>
      <c r="C820" s="69">
        <v>0</v>
      </c>
      <c r="D820" s="69">
        <v>0</v>
      </c>
      <c r="E820" s="69">
        <v>0</v>
      </c>
      <c r="F820" s="69">
        <v>0</v>
      </c>
      <c r="G820" s="69">
        <v>0</v>
      </c>
      <c r="H820" s="69">
        <v>0</v>
      </c>
      <c r="I820" s="69">
        <v>0</v>
      </c>
      <c r="J820" s="69">
        <v>0</v>
      </c>
      <c r="K820" s="69">
        <v>0</v>
      </c>
      <c r="L820" s="69">
        <v>0</v>
      </c>
      <c r="M820" s="69">
        <v>0</v>
      </c>
      <c r="N820" s="69">
        <v>0</v>
      </c>
      <c r="O820" s="69">
        <v>0</v>
      </c>
      <c r="P820" s="69">
        <v>0</v>
      </c>
      <c r="Q820" s="69">
        <v>0</v>
      </c>
      <c r="R820" s="69">
        <v>0</v>
      </c>
      <c r="S820" s="69">
        <v>0</v>
      </c>
    </row>
    <row r="821" spans="1:65" ht="18" customHeight="1" x14ac:dyDescent="0.15">
      <c r="A821" s="12" t="s">
        <v>4</v>
      </c>
      <c r="B821" s="70">
        <v>0</v>
      </c>
      <c r="C821" s="69">
        <v>0</v>
      </c>
      <c r="D821" s="69">
        <v>0</v>
      </c>
      <c r="E821" s="69">
        <v>0</v>
      </c>
      <c r="F821" s="69">
        <v>0</v>
      </c>
      <c r="G821" s="69">
        <v>0</v>
      </c>
      <c r="H821" s="69">
        <v>0</v>
      </c>
      <c r="I821" s="69">
        <v>0</v>
      </c>
      <c r="J821" s="69">
        <v>0</v>
      </c>
      <c r="K821" s="69">
        <v>0</v>
      </c>
      <c r="L821" s="69">
        <v>0</v>
      </c>
      <c r="M821" s="69">
        <v>0</v>
      </c>
      <c r="N821" s="69">
        <v>0</v>
      </c>
      <c r="O821" s="69">
        <v>0</v>
      </c>
      <c r="P821" s="69">
        <v>0</v>
      </c>
      <c r="Q821" s="69">
        <v>0</v>
      </c>
      <c r="R821" s="69">
        <v>0</v>
      </c>
      <c r="S821" s="69">
        <v>0</v>
      </c>
    </row>
    <row r="822" spans="1:65" ht="18" customHeight="1" x14ac:dyDescent="0.15">
      <c r="A822" s="12" t="s">
        <v>3</v>
      </c>
      <c r="B822" s="70">
        <v>0</v>
      </c>
      <c r="C822" s="69">
        <v>0</v>
      </c>
      <c r="D822" s="69">
        <v>0</v>
      </c>
      <c r="E822" s="69">
        <v>0</v>
      </c>
      <c r="F822" s="69">
        <v>0</v>
      </c>
      <c r="G822" s="69">
        <v>0</v>
      </c>
      <c r="H822" s="69">
        <v>0</v>
      </c>
      <c r="I822" s="69">
        <v>0</v>
      </c>
      <c r="J822" s="69">
        <v>0</v>
      </c>
      <c r="K822" s="69">
        <v>0</v>
      </c>
      <c r="L822" s="69">
        <v>0</v>
      </c>
      <c r="M822" s="69">
        <v>0</v>
      </c>
      <c r="N822" s="69">
        <v>0</v>
      </c>
      <c r="O822" s="69">
        <v>0</v>
      </c>
      <c r="P822" s="69">
        <v>0</v>
      </c>
      <c r="Q822" s="69">
        <v>0</v>
      </c>
      <c r="R822" s="69">
        <v>0</v>
      </c>
      <c r="S822" s="69">
        <v>0</v>
      </c>
    </row>
    <row r="823" spans="1:65" s="6" customFormat="1" ht="18" customHeight="1" x14ac:dyDescent="0.15">
      <c r="A823" s="9" t="s">
        <v>2</v>
      </c>
      <c r="B823" s="291">
        <v>0</v>
      </c>
      <c r="C823" s="290">
        <v>0</v>
      </c>
      <c r="D823" s="290">
        <v>0</v>
      </c>
      <c r="E823" s="290">
        <v>0</v>
      </c>
      <c r="F823" s="290">
        <v>0</v>
      </c>
      <c r="G823" s="290">
        <v>0</v>
      </c>
      <c r="H823" s="290">
        <v>0</v>
      </c>
      <c r="I823" s="290">
        <v>0</v>
      </c>
      <c r="J823" s="290">
        <v>0</v>
      </c>
      <c r="K823" s="290">
        <v>0</v>
      </c>
      <c r="L823" s="290">
        <v>0</v>
      </c>
      <c r="M823" s="290">
        <v>0</v>
      </c>
      <c r="N823" s="290">
        <v>0</v>
      </c>
      <c r="O823" s="290">
        <v>0</v>
      </c>
      <c r="P823" s="290">
        <v>0</v>
      </c>
      <c r="Q823" s="290">
        <v>0</v>
      </c>
      <c r="R823" s="290">
        <v>0</v>
      </c>
      <c r="S823" s="290">
        <v>0</v>
      </c>
    </row>
    <row r="824" spans="1:65" ht="17.25" customHeight="1" x14ac:dyDescent="0.15">
      <c r="A824" s="82" t="s">
        <v>1</v>
      </c>
      <c r="B824" s="5"/>
      <c r="C824" s="5"/>
      <c r="D824" s="5"/>
      <c r="E824" s="5"/>
      <c r="F824" s="5"/>
      <c r="G824" s="5"/>
      <c r="H824" s="5"/>
      <c r="I824" s="5"/>
      <c r="J824" s="5" t="s">
        <v>148</v>
      </c>
      <c r="K824" s="5"/>
      <c r="L824" s="5"/>
      <c r="M824" s="5"/>
      <c r="N824" s="5"/>
      <c r="O824" s="5"/>
      <c r="P824" s="5"/>
      <c r="Q824" s="5"/>
    </row>
    <row r="825" spans="1:65" ht="21" customHeight="1" x14ac:dyDescent="0.15">
      <c r="A825" s="8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</row>
    <row r="828" spans="1:65" ht="24.75" customHeight="1" x14ac:dyDescent="0.15">
      <c r="A828" s="83" t="s">
        <v>264</v>
      </c>
      <c r="B828" s="5"/>
      <c r="C828" s="82"/>
      <c r="D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</row>
    <row r="829" spans="1:65" ht="17.100000000000001" customHeight="1" x14ac:dyDescent="0.15">
      <c r="A829" s="82" t="s">
        <v>205</v>
      </c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82" t="s">
        <v>17</v>
      </c>
      <c r="Q829" s="5"/>
      <c r="R829" s="5"/>
      <c r="S829" s="5"/>
      <c r="T829" s="5"/>
      <c r="U829" s="5"/>
    </row>
    <row r="830" spans="1:65" ht="17.100000000000001" customHeight="1" x14ac:dyDescent="0.15">
      <c r="A830" s="289" t="s">
        <v>61</v>
      </c>
      <c r="B830" s="286" t="s">
        <v>263</v>
      </c>
      <c r="C830" s="285"/>
      <c r="D830" s="285"/>
      <c r="E830" s="285"/>
      <c r="F830" s="285"/>
      <c r="G830" s="288"/>
      <c r="H830" s="287" t="s">
        <v>262</v>
      </c>
      <c r="I830" s="287"/>
      <c r="J830" s="287"/>
      <c r="K830" s="287"/>
      <c r="L830" s="287" t="s">
        <v>261</v>
      </c>
      <c r="M830" s="287"/>
      <c r="N830" s="287"/>
      <c r="O830" s="287"/>
      <c r="P830" s="287" t="s">
        <v>260</v>
      </c>
      <c r="Q830" s="287"/>
      <c r="R830" s="287"/>
      <c r="S830" s="287"/>
      <c r="T830" s="286" t="s">
        <v>259</v>
      </c>
      <c r="U830" s="285"/>
      <c r="V830" s="285"/>
      <c r="W830" s="285"/>
      <c r="X830" s="284"/>
      <c r="Y830" s="284"/>
    </row>
    <row r="831" spans="1:65" ht="17.100000000000001" customHeight="1" x14ac:dyDescent="0.15">
      <c r="A831" s="283"/>
      <c r="B831" s="280" t="s">
        <v>252</v>
      </c>
      <c r="C831" s="280" t="s">
        <v>251</v>
      </c>
      <c r="D831" s="279" t="s">
        <v>256</v>
      </c>
      <c r="E831" s="279" t="s">
        <v>258</v>
      </c>
      <c r="F831" s="282"/>
      <c r="G831" s="281"/>
      <c r="H831" s="280" t="s">
        <v>252</v>
      </c>
      <c r="I831" s="280" t="s">
        <v>251</v>
      </c>
      <c r="J831" s="280" t="s">
        <v>256</v>
      </c>
      <c r="K831" s="280" t="s">
        <v>257</v>
      </c>
      <c r="L831" s="280" t="s">
        <v>252</v>
      </c>
      <c r="M831" s="280" t="s">
        <v>251</v>
      </c>
      <c r="N831" s="280" t="s">
        <v>256</v>
      </c>
      <c r="O831" s="280" t="s">
        <v>257</v>
      </c>
      <c r="P831" s="280" t="s">
        <v>252</v>
      </c>
      <c r="Q831" s="280" t="s">
        <v>251</v>
      </c>
      <c r="R831" s="280" t="s">
        <v>256</v>
      </c>
      <c r="S831" s="280" t="s">
        <v>257</v>
      </c>
      <c r="T831" s="280" t="s">
        <v>252</v>
      </c>
      <c r="U831" s="280" t="s">
        <v>251</v>
      </c>
      <c r="V831" s="280" t="s">
        <v>256</v>
      </c>
      <c r="W831" s="279" t="s">
        <v>255</v>
      </c>
      <c r="X831" s="216"/>
      <c r="Y831" s="216"/>
    </row>
    <row r="832" spans="1:65" ht="17.100000000000001" customHeight="1" x14ac:dyDescent="0.15">
      <c r="A832" s="278"/>
      <c r="B832" s="275"/>
      <c r="C832" s="275"/>
      <c r="D832" s="277"/>
      <c r="E832" s="274"/>
      <c r="F832" s="276" t="s">
        <v>43</v>
      </c>
      <c r="G832" s="276" t="s">
        <v>42</v>
      </c>
      <c r="H832" s="275"/>
      <c r="I832" s="275"/>
      <c r="J832" s="275"/>
      <c r="K832" s="275"/>
      <c r="L832" s="275"/>
      <c r="M832" s="275"/>
      <c r="N832" s="275"/>
      <c r="O832" s="275"/>
      <c r="P832" s="275"/>
      <c r="Q832" s="275"/>
      <c r="R832" s="275"/>
      <c r="S832" s="275"/>
      <c r="T832" s="275"/>
      <c r="U832" s="275"/>
      <c r="V832" s="275"/>
      <c r="W832" s="274"/>
      <c r="X832" s="274" t="s">
        <v>58</v>
      </c>
      <c r="Y832" s="274" t="s">
        <v>57</v>
      </c>
      <c r="Z832" s="18"/>
      <c r="AA832" s="18"/>
    </row>
    <row r="833" spans="1:27" s="6" customFormat="1" ht="34.5" customHeight="1" x14ac:dyDescent="0.15">
      <c r="A833" s="269" t="s">
        <v>31</v>
      </c>
      <c r="B833" s="273">
        <v>4</v>
      </c>
      <c r="C833" s="271">
        <v>5</v>
      </c>
      <c r="D833" s="271">
        <v>17</v>
      </c>
      <c r="E833" s="271">
        <v>114</v>
      </c>
      <c r="F833" s="271">
        <v>0</v>
      </c>
      <c r="G833" s="271">
        <v>0</v>
      </c>
      <c r="H833" s="271">
        <v>3</v>
      </c>
      <c r="I833" s="271">
        <v>5</v>
      </c>
      <c r="J833" s="271">
        <v>17</v>
      </c>
      <c r="K833" s="271">
        <v>107</v>
      </c>
      <c r="L833" s="122">
        <v>0</v>
      </c>
      <c r="M833" s="122">
        <v>0</v>
      </c>
      <c r="N833" s="122">
        <v>0</v>
      </c>
      <c r="O833" s="122">
        <v>0</v>
      </c>
      <c r="P833" s="122">
        <v>0</v>
      </c>
      <c r="Q833" s="122">
        <v>0</v>
      </c>
      <c r="R833" s="122">
        <v>0</v>
      </c>
      <c r="S833" s="122">
        <v>0</v>
      </c>
      <c r="T833" s="122">
        <v>0</v>
      </c>
      <c r="U833" s="122">
        <v>0</v>
      </c>
      <c r="V833" s="122">
        <v>0</v>
      </c>
      <c r="W833" s="122">
        <v>0</v>
      </c>
      <c r="X833" s="98"/>
      <c r="Y833" s="98"/>
      <c r="Z833" s="98"/>
      <c r="AA833" s="98"/>
    </row>
    <row r="834" spans="1:27" s="6" customFormat="1" ht="34.5" customHeight="1" x14ac:dyDescent="0.15">
      <c r="A834" s="269" t="s">
        <v>82</v>
      </c>
      <c r="B834" s="272">
        <v>4</v>
      </c>
      <c r="C834" s="270">
        <v>4</v>
      </c>
      <c r="D834" s="270">
        <v>4</v>
      </c>
      <c r="E834" s="270">
        <v>109</v>
      </c>
      <c r="F834" s="271">
        <v>0</v>
      </c>
      <c r="G834" s="271">
        <v>0</v>
      </c>
      <c r="H834" s="270">
        <v>3</v>
      </c>
      <c r="I834" s="270">
        <v>4</v>
      </c>
      <c r="J834" s="270">
        <v>2</v>
      </c>
      <c r="K834" s="270">
        <v>104</v>
      </c>
      <c r="L834" s="122">
        <v>0</v>
      </c>
      <c r="M834" s="122">
        <v>0</v>
      </c>
      <c r="N834" s="122">
        <v>0</v>
      </c>
      <c r="O834" s="122">
        <v>0</v>
      </c>
      <c r="P834" s="122">
        <v>0</v>
      </c>
      <c r="Q834" s="122">
        <v>0</v>
      </c>
      <c r="R834" s="122">
        <v>0</v>
      </c>
      <c r="S834" s="122">
        <v>0</v>
      </c>
      <c r="T834" s="122">
        <v>0</v>
      </c>
      <c r="U834" s="122">
        <v>0</v>
      </c>
      <c r="V834" s="122">
        <v>0</v>
      </c>
      <c r="W834" s="122">
        <v>0</v>
      </c>
      <c r="X834" s="98"/>
      <c r="Y834" s="98"/>
      <c r="Z834" s="98"/>
      <c r="AA834" s="98"/>
    </row>
    <row r="835" spans="1:27" s="6" customFormat="1" ht="34.5" customHeight="1" x14ac:dyDescent="0.15">
      <c r="A835" s="269" t="s">
        <v>29</v>
      </c>
      <c r="B835" s="272">
        <v>3</v>
      </c>
      <c r="C835" s="270">
        <v>3</v>
      </c>
      <c r="D835" s="270">
        <v>12</v>
      </c>
      <c r="E835" s="270">
        <v>96</v>
      </c>
      <c r="F835" s="271">
        <v>52</v>
      </c>
      <c r="G835" s="271">
        <v>44</v>
      </c>
      <c r="H835" s="270">
        <v>3</v>
      </c>
      <c r="I835" s="270">
        <v>3</v>
      </c>
      <c r="J835" s="270">
        <v>12</v>
      </c>
      <c r="K835" s="270">
        <v>96</v>
      </c>
      <c r="L835" s="122">
        <v>0</v>
      </c>
      <c r="M835" s="122">
        <v>0</v>
      </c>
      <c r="N835" s="122">
        <v>0</v>
      </c>
      <c r="O835" s="122">
        <v>0</v>
      </c>
      <c r="P835" s="122">
        <v>0</v>
      </c>
      <c r="Q835" s="122">
        <v>0</v>
      </c>
      <c r="R835" s="122">
        <v>0</v>
      </c>
      <c r="S835" s="122">
        <v>0</v>
      </c>
      <c r="T835" s="122">
        <v>0</v>
      </c>
      <c r="U835" s="122">
        <v>0</v>
      </c>
      <c r="V835" s="122">
        <v>0</v>
      </c>
      <c r="W835" s="122">
        <v>0</v>
      </c>
      <c r="X835" s="98"/>
      <c r="Y835" s="98"/>
      <c r="Z835" s="98"/>
      <c r="AA835" s="98"/>
    </row>
    <row r="836" spans="1:27" s="6" customFormat="1" ht="34.5" customHeight="1" x14ac:dyDescent="0.15">
      <c r="A836" s="269" t="s">
        <v>28</v>
      </c>
      <c r="B836" s="123">
        <v>3</v>
      </c>
      <c r="C836" s="122">
        <v>11</v>
      </c>
      <c r="D836" s="122">
        <v>14</v>
      </c>
      <c r="E836" s="122">
        <v>94</v>
      </c>
      <c r="F836" s="122">
        <v>52</v>
      </c>
      <c r="G836" s="122">
        <v>42</v>
      </c>
      <c r="H836" s="122">
        <v>3</v>
      </c>
      <c r="I836" s="122">
        <v>11</v>
      </c>
      <c r="J836" s="122">
        <v>14</v>
      </c>
      <c r="K836" s="122">
        <v>94</v>
      </c>
      <c r="L836" s="122">
        <v>0</v>
      </c>
      <c r="M836" s="122">
        <v>0</v>
      </c>
      <c r="N836" s="122">
        <v>0</v>
      </c>
      <c r="O836" s="122">
        <v>0</v>
      </c>
      <c r="P836" s="122">
        <v>0</v>
      </c>
      <c r="Q836" s="122">
        <v>0</v>
      </c>
      <c r="R836" s="122">
        <v>0</v>
      </c>
      <c r="S836" s="122">
        <v>0</v>
      </c>
      <c r="T836" s="122">
        <v>0</v>
      </c>
      <c r="U836" s="122">
        <v>0</v>
      </c>
      <c r="V836" s="122">
        <v>0</v>
      </c>
      <c r="W836" s="122">
        <v>0</v>
      </c>
      <c r="X836" s="98"/>
      <c r="Y836" s="98"/>
      <c r="Z836" s="98"/>
      <c r="AA836" s="98"/>
    </row>
    <row r="837" spans="1:27" s="6" customFormat="1" ht="34.5" customHeight="1" x14ac:dyDescent="0.15">
      <c r="A837" s="269" t="s">
        <v>27</v>
      </c>
      <c r="B837" s="11">
        <v>3</v>
      </c>
      <c r="C837" s="10">
        <v>19</v>
      </c>
      <c r="D837" s="10">
        <v>7</v>
      </c>
      <c r="E837" s="10">
        <v>106</v>
      </c>
      <c r="F837" s="10">
        <v>61</v>
      </c>
      <c r="G837" s="10">
        <v>45</v>
      </c>
      <c r="H837" s="10">
        <v>3</v>
      </c>
      <c r="I837" s="10">
        <v>19</v>
      </c>
      <c r="J837" s="10">
        <v>7</v>
      </c>
      <c r="K837" s="10">
        <v>106</v>
      </c>
      <c r="L837" s="10">
        <v>0</v>
      </c>
      <c r="M837" s="10">
        <v>0</v>
      </c>
      <c r="N837" s="10">
        <v>0</v>
      </c>
      <c r="O837" s="10">
        <v>0</v>
      </c>
      <c r="P837" s="10">
        <v>0</v>
      </c>
      <c r="Q837" s="10">
        <v>0</v>
      </c>
      <c r="R837" s="10">
        <v>0</v>
      </c>
      <c r="S837" s="10">
        <v>0</v>
      </c>
      <c r="T837" s="10">
        <v>0</v>
      </c>
      <c r="U837" s="10">
        <v>0</v>
      </c>
      <c r="V837" s="10">
        <v>0</v>
      </c>
      <c r="W837" s="10">
        <v>0</v>
      </c>
      <c r="X837" s="268"/>
      <c r="Y837" s="268"/>
      <c r="Z837" s="98"/>
      <c r="AA837" s="98"/>
    </row>
    <row r="838" spans="1:27" s="6" customFormat="1" ht="34.5" customHeight="1" x14ac:dyDescent="0.15">
      <c r="A838" s="267" t="s">
        <v>26</v>
      </c>
      <c r="B838" s="8">
        <v>3</v>
      </c>
      <c r="C838" s="7">
        <v>17</v>
      </c>
      <c r="D838" s="7">
        <v>22</v>
      </c>
      <c r="E838" s="7">
        <v>101</v>
      </c>
      <c r="F838" s="7">
        <v>54</v>
      </c>
      <c r="G838" s="7">
        <v>47</v>
      </c>
      <c r="H838" s="7">
        <v>3</v>
      </c>
      <c r="I838" s="7">
        <v>17</v>
      </c>
      <c r="J838" s="7">
        <v>22</v>
      </c>
      <c r="K838" s="7">
        <v>101</v>
      </c>
      <c r="L838" s="7">
        <v>0</v>
      </c>
      <c r="M838" s="7">
        <v>0</v>
      </c>
      <c r="N838" s="7">
        <v>0</v>
      </c>
      <c r="O838" s="7">
        <v>0</v>
      </c>
      <c r="P838" s="7">
        <v>0</v>
      </c>
      <c r="Q838" s="7">
        <v>0</v>
      </c>
      <c r="R838" s="7">
        <v>0</v>
      </c>
      <c r="S838" s="7">
        <v>0</v>
      </c>
      <c r="T838" s="7">
        <v>0</v>
      </c>
      <c r="U838" s="7">
        <v>0</v>
      </c>
      <c r="V838" s="7">
        <v>0</v>
      </c>
      <c r="W838" s="7">
        <v>0</v>
      </c>
      <c r="X838" s="266"/>
      <c r="Y838" s="266"/>
      <c r="Z838"/>
      <c r="AA838"/>
    </row>
    <row r="839" spans="1:27" ht="20.100000000000001" customHeight="1" x14ac:dyDescent="0.15">
      <c r="A839" s="82" t="s">
        <v>1</v>
      </c>
      <c r="B839" s="5"/>
      <c r="C839" s="5"/>
      <c r="D839" s="5"/>
      <c r="E839" s="5"/>
      <c r="F839" s="5"/>
      <c r="G839" s="5"/>
      <c r="H839" s="5"/>
      <c r="I839" s="82" t="s">
        <v>17</v>
      </c>
      <c r="J839" s="5"/>
      <c r="K839" s="5"/>
      <c r="L839" s="5"/>
      <c r="M839" s="82" t="s">
        <v>17</v>
      </c>
      <c r="N839" s="5"/>
      <c r="O839" s="5"/>
      <c r="P839" s="5"/>
      <c r="Q839" s="82" t="s">
        <v>17</v>
      </c>
      <c r="R839" s="5"/>
      <c r="S839" s="5"/>
      <c r="T839" s="5"/>
      <c r="U839" s="82" t="s">
        <v>17</v>
      </c>
    </row>
    <row r="843" spans="1:27" ht="28.5" customHeight="1" x14ac:dyDescent="0.15">
      <c r="A843" s="83" t="s">
        <v>254</v>
      </c>
      <c r="B843" s="5"/>
      <c r="C843" s="82"/>
      <c r="D843" s="82"/>
      <c r="E843" s="82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spans="1:27" x14ac:dyDescent="0.15">
      <c r="A844" s="82" t="s">
        <v>17</v>
      </c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spans="1:27" ht="17.100000000000001" customHeight="1" x14ac:dyDescent="0.15">
      <c r="A845" s="82" t="s">
        <v>253</v>
      </c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82" t="s">
        <v>17</v>
      </c>
      <c r="M845" s="5"/>
      <c r="N845" s="5"/>
      <c r="O845" s="5"/>
      <c r="P845" s="5"/>
      <c r="Q845" s="82" t="s">
        <v>17</v>
      </c>
      <c r="R845" s="5"/>
      <c r="S845" s="5"/>
      <c r="T845" s="5"/>
      <c r="U845" s="5"/>
      <c r="V845" s="5"/>
    </row>
    <row r="846" spans="1:27" ht="23.25" customHeight="1" x14ac:dyDescent="0.15">
      <c r="A846" s="40" t="s">
        <v>61</v>
      </c>
      <c r="B846" s="80" t="s">
        <v>252</v>
      </c>
      <c r="C846" s="265" t="s">
        <v>251</v>
      </c>
      <c r="D846" s="118"/>
      <c r="E846" s="118"/>
      <c r="F846" s="190"/>
      <c r="G846" s="38" t="s">
        <v>250</v>
      </c>
      <c r="H846" s="118"/>
      <c r="I846" s="118"/>
      <c r="J846" s="118"/>
      <c r="K846" s="118"/>
      <c r="L846" s="190"/>
      <c r="M846" s="39" t="s">
        <v>249</v>
      </c>
      <c r="N846" s="118"/>
      <c r="O846" s="118"/>
      <c r="P846" s="118"/>
      <c r="Q846" s="118"/>
      <c r="R846" s="118"/>
      <c r="S846" s="118"/>
      <c r="T846" s="118"/>
      <c r="U846" s="118"/>
      <c r="V846" s="118"/>
      <c r="W846" s="118"/>
      <c r="X846" s="118"/>
    </row>
    <row r="847" spans="1:27" ht="23.25" customHeight="1" x14ac:dyDescent="0.15">
      <c r="A847" s="40"/>
      <c r="B847" s="80"/>
      <c r="C847" s="81" t="s">
        <v>44</v>
      </c>
      <c r="D847" s="264" t="s">
        <v>248</v>
      </c>
      <c r="E847" s="81" t="s">
        <v>247</v>
      </c>
      <c r="F847" s="264" t="s">
        <v>109</v>
      </c>
      <c r="G847" s="264" t="s">
        <v>44</v>
      </c>
      <c r="H847" s="264" t="s">
        <v>246</v>
      </c>
      <c r="I847" s="113" t="s">
        <v>245</v>
      </c>
      <c r="J847" s="113" t="s">
        <v>244</v>
      </c>
      <c r="K847" s="113" t="s">
        <v>243</v>
      </c>
      <c r="L847" s="113" t="s">
        <v>233</v>
      </c>
      <c r="M847" s="79" t="s">
        <v>242</v>
      </c>
      <c r="N847" s="117"/>
      <c r="O847" s="116"/>
      <c r="P847" s="39" t="s">
        <v>241</v>
      </c>
      <c r="Q847" s="38"/>
      <c r="R847" s="38"/>
      <c r="S847" s="40"/>
      <c r="T847" s="39" t="s">
        <v>240</v>
      </c>
      <c r="U847" s="118"/>
      <c r="V847" s="118"/>
      <c r="W847" s="118"/>
      <c r="X847" s="118"/>
    </row>
    <row r="848" spans="1:27" ht="18" customHeight="1" x14ac:dyDescent="0.15">
      <c r="A848" s="40"/>
      <c r="B848" s="80"/>
      <c r="C848" s="112"/>
      <c r="D848" s="262"/>
      <c r="E848" s="112"/>
      <c r="F848" s="262"/>
      <c r="G848" s="262"/>
      <c r="H848" s="263"/>
      <c r="I848" s="262"/>
      <c r="J848" s="262"/>
      <c r="K848" s="262"/>
      <c r="L848" s="262"/>
      <c r="M848" s="112"/>
      <c r="N848" s="81" t="s">
        <v>43</v>
      </c>
      <c r="O848" s="81" t="s">
        <v>42</v>
      </c>
      <c r="P848" s="39" t="s">
        <v>239</v>
      </c>
      <c r="Q848" s="40"/>
      <c r="R848" s="39" t="s">
        <v>238</v>
      </c>
      <c r="S848" s="40"/>
      <c r="T848" s="81" t="s">
        <v>237</v>
      </c>
      <c r="U848" s="81" t="s">
        <v>236</v>
      </c>
      <c r="V848" s="261" t="s">
        <v>235</v>
      </c>
      <c r="W848" s="261" t="s">
        <v>234</v>
      </c>
      <c r="X848" s="79" t="s">
        <v>233</v>
      </c>
    </row>
    <row r="849" spans="1:25" ht="17.25" customHeight="1" x14ac:dyDescent="0.15">
      <c r="A849" s="40"/>
      <c r="B849" s="80"/>
      <c r="C849" s="106"/>
      <c r="D849" s="107"/>
      <c r="E849" s="106"/>
      <c r="F849" s="107"/>
      <c r="G849" s="107"/>
      <c r="H849" s="260"/>
      <c r="I849" s="107"/>
      <c r="J849" s="107"/>
      <c r="K849" s="107"/>
      <c r="L849" s="107"/>
      <c r="M849" s="109"/>
      <c r="N849" s="109"/>
      <c r="O849" s="109"/>
      <c r="P849" s="35" t="s">
        <v>43</v>
      </c>
      <c r="Q849" s="35" t="s">
        <v>42</v>
      </c>
      <c r="R849" s="35" t="s">
        <v>43</v>
      </c>
      <c r="S849" s="35" t="s">
        <v>42</v>
      </c>
      <c r="T849" s="106"/>
      <c r="U849" s="109"/>
      <c r="V849" s="259"/>
      <c r="W849" s="259"/>
      <c r="X849" s="184"/>
    </row>
    <row r="850" spans="1:25" s="6" customFormat="1" ht="35.25" customHeight="1" x14ac:dyDescent="0.15">
      <c r="A850" s="12" t="s">
        <v>31</v>
      </c>
      <c r="B850" s="101">
        <v>2</v>
      </c>
      <c r="C850" s="99">
        <v>7</v>
      </c>
      <c r="D850" s="99">
        <v>7</v>
      </c>
      <c r="E850" s="99">
        <v>0</v>
      </c>
      <c r="F850" s="99">
        <v>0</v>
      </c>
      <c r="G850" s="99">
        <v>4</v>
      </c>
      <c r="H850" s="99">
        <v>2</v>
      </c>
      <c r="I850" s="233">
        <v>0</v>
      </c>
      <c r="J850" s="99">
        <v>0</v>
      </c>
      <c r="K850" s="99">
        <v>2</v>
      </c>
      <c r="L850" s="99">
        <v>0</v>
      </c>
      <c r="M850" s="99">
        <v>279</v>
      </c>
      <c r="N850" s="99">
        <v>159</v>
      </c>
      <c r="O850" s="99">
        <v>120</v>
      </c>
      <c r="P850" s="99">
        <v>14</v>
      </c>
      <c r="Q850" s="99">
        <v>4</v>
      </c>
      <c r="R850" s="99">
        <v>145</v>
      </c>
      <c r="S850" s="99">
        <v>116</v>
      </c>
      <c r="T850" s="99">
        <v>94</v>
      </c>
      <c r="U850" s="99">
        <v>0</v>
      </c>
      <c r="V850" s="99">
        <v>5</v>
      </c>
      <c r="W850" s="99">
        <v>165</v>
      </c>
      <c r="X850" s="233">
        <v>15</v>
      </c>
    </row>
    <row r="851" spans="1:25" s="6" customFormat="1" ht="35.25" customHeight="1" x14ac:dyDescent="0.15">
      <c r="A851" s="12" t="s">
        <v>30</v>
      </c>
      <c r="B851" s="178">
        <v>2</v>
      </c>
      <c r="C851" s="92">
        <v>3</v>
      </c>
      <c r="D851" s="92">
        <v>2</v>
      </c>
      <c r="E851" s="92">
        <v>1</v>
      </c>
      <c r="F851" s="92">
        <v>0</v>
      </c>
      <c r="G851" s="99">
        <v>12</v>
      </c>
      <c r="H851" s="92">
        <v>1</v>
      </c>
      <c r="I851" s="233">
        <v>0</v>
      </c>
      <c r="J851" s="99">
        <v>3</v>
      </c>
      <c r="K851" s="92">
        <v>2</v>
      </c>
      <c r="L851" s="99">
        <v>6</v>
      </c>
      <c r="M851" s="92">
        <v>270</v>
      </c>
      <c r="N851" s="92">
        <v>154</v>
      </c>
      <c r="O851" s="92">
        <v>116</v>
      </c>
      <c r="P851" s="92">
        <v>12</v>
      </c>
      <c r="Q851" s="92">
        <v>4</v>
      </c>
      <c r="R851" s="92">
        <v>142</v>
      </c>
      <c r="S851" s="92">
        <v>112</v>
      </c>
      <c r="T851" s="92">
        <v>60</v>
      </c>
      <c r="U851" s="99">
        <v>0</v>
      </c>
      <c r="V851" s="92">
        <v>5</v>
      </c>
      <c r="W851" s="92">
        <v>168</v>
      </c>
      <c r="X851" s="99">
        <v>37</v>
      </c>
    </row>
    <row r="852" spans="1:25" s="6" customFormat="1" ht="35.25" customHeight="1" x14ac:dyDescent="0.15">
      <c r="A852" s="12" t="s">
        <v>29</v>
      </c>
      <c r="B852" s="178">
        <v>3</v>
      </c>
      <c r="C852" s="92">
        <v>16</v>
      </c>
      <c r="D852" s="92">
        <v>16</v>
      </c>
      <c r="E852" s="92">
        <v>0</v>
      </c>
      <c r="F852" s="92">
        <v>0</v>
      </c>
      <c r="G852" s="99">
        <v>8</v>
      </c>
      <c r="H852" s="92">
        <v>2</v>
      </c>
      <c r="I852" s="233">
        <v>0</v>
      </c>
      <c r="J852" s="99">
        <v>1</v>
      </c>
      <c r="K852" s="92">
        <v>3</v>
      </c>
      <c r="L852" s="99">
        <v>2</v>
      </c>
      <c r="M852" s="92">
        <v>281</v>
      </c>
      <c r="N852" s="92">
        <v>159</v>
      </c>
      <c r="O852" s="92">
        <v>122</v>
      </c>
      <c r="P852" s="92">
        <v>15</v>
      </c>
      <c r="Q852" s="92">
        <v>7</v>
      </c>
      <c r="R852" s="92">
        <v>144</v>
      </c>
      <c r="S852" s="92">
        <v>115</v>
      </c>
      <c r="T852" s="92">
        <v>20</v>
      </c>
      <c r="U852" s="99">
        <v>0</v>
      </c>
      <c r="V852" s="92">
        <v>5</v>
      </c>
      <c r="W852" s="92">
        <v>58</v>
      </c>
      <c r="X852" s="99">
        <v>198</v>
      </c>
    </row>
    <row r="853" spans="1:25" s="6" customFormat="1" ht="35.25" customHeight="1" x14ac:dyDescent="0.15">
      <c r="A853" s="258" t="s">
        <v>48</v>
      </c>
      <c r="B853" s="178">
        <v>4</v>
      </c>
      <c r="C853" s="92">
        <v>19</v>
      </c>
      <c r="D853" s="92">
        <v>17</v>
      </c>
      <c r="E853" s="92">
        <v>2</v>
      </c>
      <c r="F853" s="92">
        <v>0</v>
      </c>
      <c r="G853" s="92">
        <v>4</v>
      </c>
      <c r="H853" s="92">
        <v>1</v>
      </c>
      <c r="I853" s="92">
        <v>0</v>
      </c>
      <c r="J853" s="92">
        <v>1</v>
      </c>
      <c r="K853" s="92">
        <v>2</v>
      </c>
      <c r="L853" s="92">
        <v>0</v>
      </c>
      <c r="M853" s="92">
        <v>282</v>
      </c>
      <c r="N853" s="92">
        <v>161</v>
      </c>
      <c r="O853" s="92">
        <v>121</v>
      </c>
      <c r="P853" s="92">
        <v>15</v>
      </c>
      <c r="Q853" s="92">
        <v>7</v>
      </c>
      <c r="R853" s="92">
        <v>146</v>
      </c>
      <c r="S853" s="92">
        <v>114</v>
      </c>
      <c r="T853" s="92">
        <v>51</v>
      </c>
      <c r="U853" s="92">
        <v>0</v>
      </c>
      <c r="V853" s="92">
        <v>5</v>
      </c>
      <c r="W853" s="92">
        <v>157</v>
      </c>
      <c r="X853" s="92">
        <v>69</v>
      </c>
    </row>
    <row r="854" spans="1:25" s="6" customFormat="1" ht="35.25" customHeight="1" x14ac:dyDescent="0.15">
      <c r="A854" s="258" t="s">
        <v>27</v>
      </c>
      <c r="B854" s="257">
        <v>4</v>
      </c>
      <c r="C854" s="256">
        <v>4</v>
      </c>
      <c r="D854" s="256">
        <v>4</v>
      </c>
      <c r="E854" s="256">
        <v>0</v>
      </c>
      <c r="F854" s="256">
        <v>0</v>
      </c>
      <c r="G854" s="256">
        <v>6</v>
      </c>
      <c r="H854" s="256">
        <v>1</v>
      </c>
      <c r="I854" s="256">
        <v>0</v>
      </c>
      <c r="J854" s="256">
        <v>0</v>
      </c>
      <c r="K854" s="256">
        <v>2</v>
      </c>
      <c r="L854" s="256">
        <v>3</v>
      </c>
      <c r="M854" s="256">
        <v>276</v>
      </c>
      <c r="N854" s="256">
        <v>158</v>
      </c>
      <c r="O854" s="256">
        <v>118</v>
      </c>
      <c r="P854" s="256">
        <v>13</v>
      </c>
      <c r="Q854" s="256">
        <v>6</v>
      </c>
      <c r="R854" s="256">
        <v>145</v>
      </c>
      <c r="S854" s="256">
        <v>112</v>
      </c>
      <c r="T854" s="256">
        <v>52</v>
      </c>
      <c r="U854" s="256">
        <v>1</v>
      </c>
      <c r="V854" s="256">
        <v>5</v>
      </c>
      <c r="W854" s="256">
        <v>189</v>
      </c>
      <c r="X854" s="256">
        <v>29</v>
      </c>
    </row>
    <row r="855" spans="1:25" ht="35.25" customHeight="1" x14ac:dyDescent="0.15">
      <c r="A855" s="255" t="s">
        <v>26</v>
      </c>
      <c r="B855" s="254">
        <v>4</v>
      </c>
      <c r="C855" s="253">
        <v>0</v>
      </c>
      <c r="D855" s="253">
        <v>0</v>
      </c>
      <c r="E855" s="253">
        <v>0</v>
      </c>
      <c r="F855" s="253">
        <v>0</v>
      </c>
      <c r="G855" s="253">
        <v>8</v>
      </c>
      <c r="H855" s="253">
        <v>1</v>
      </c>
      <c r="I855" s="253">
        <v>0</v>
      </c>
      <c r="J855" s="253">
        <v>3</v>
      </c>
      <c r="K855" s="253">
        <v>2</v>
      </c>
      <c r="L855" s="253">
        <v>2</v>
      </c>
      <c r="M855" s="253">
        <v>271</v>
      </c>
      <c r="N855" s="253">
        <v>151</v>
      </c>
      <c r="O855" s="253">
        <v>120</v>
      </c>
      <c r="P855" s="253">
        <v>6</v>
      </c>
      <c r="Q855" s="253">
        <v>5</v>
      </c>
      <c r="R855" s="253">
        <v>145</v>
      </c>
      <c r="S855" s="253">
        <v>115</v>
      </c>
      <c r="T855" s="253">
        <v>63</v>
      </c>
      <c r="U855" s="253">
        <v>0</v>
      </c>
      <c r="V855" s="253">
        <v>5</v>
      </c>
      <c r="W855" s="253">
        <v>182</v>
      </c>
      <c r="X855" s="253">
        <v>21</v>
      </c>
    </row>
    <row r="856" spans="1:25" ht="20.100000000000001" customHeight="1" x14ac:dyDescent="0.15">
      <c r="A856" s="82" t="s">
        <v>207</v>
      </c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60" spans="1:25" ht="18.75" x14ac:dyDescent="0.15">
      <c r="A860" s="83" t="s">
        <v>232</v>
      </c>
      <c r="F860" s="252"/>
    </row>
    <row r="861" spans="1:25" ht="6.75" customHeight="1" x14ac:dyDescent="0.15"/>
    <row r="862" spans="1:25" ht="18" customHeight="1" x14ac:dyDescent="0.15">
      <c r="A862" s="1" t="s">
        <v>40</v>
      </c>
    </row>
    <row r="863" spans="1:25" ht="30" customHeight="1" x14ac:dyDescent="0.15">
      <c r="A863" s="37" t="s">
        <v>61</v>
      </c>
      <c r="B863" s="43" t="s">
        <v>231</v>
      </c>
      <c r="C863" s="251"/>
      <c r="D863" s="250"/>
      <c r="E863" s="39" t="s">
        <v>230</v>
      </c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40"/>
      <c r="T863" s="80" t="s">
        <v>229</v>
      </c>
      <c r="U863" s="80"/>
      <c r="V863" s="80"/>
      <c r="W863" s="80"/>
      <c r="X863" s="80"/>
      <c r="Y863" s="39"/>
    </row>
    <row r="864" spans="1:25" ht="30" customHeight="1" x14ac:dyDescent="0.15">
      <c r="A864" s="37"/>
      <c r="B864" s="36"/>
      <c r="C864" s="34" t="s">
        <v>43</v>
      </c>
      <c r="D864" s="34" t="s">
        <v>42</v>
      </c>
      <c r="E864" s="35" t="s">
        <v>228</v>
      </c>
      <c r="F864" s="35" t="s">
        <v>227</v>
      </c>
      <c r="G864" s="35" t="s">
        <v>226</v>
      </c>
      <c r="H864" s="35" t="s">
        <v>225</v>
      </c>
      <c r="I864" s="35" t="s">
        <v>224</v>
      </c>
      <c r="J864" s="35" t="s">
        <v>223</v>
      </c>
      <c r="K864" s="110" t="s">
        <v>222</v>
      </c>
      <c r="L864" s="35" t="s">
        <v>221</v>
      </c>
      <c r="M864" s="35" t="s">
        <v>220</v>
      </c>
      <c r="N864" s="35" t="s">
        <v>219</v>
      </c>
      <c r="O864" s="35" t="s">
        <v>218</v>
      </c>
      <c r="P864" s="35" t="s">
        <v>217</v>
      </c>
      <c r="Q864" s="35" t="s">
        <v>216</v>
      </c>
      <c r="R864" s="110" t="s">
        <v>215</v>
      </c>
      <c r="S864" s="110" t="s">
        <v>214</v>
      </c>
      <c r="T864" s="35" t="s">
        <v>213</v>
      </c>
      <c r="U864" s="35" t="s">
        <v>212</v>
      </c>
      <c r="V864" s="35" t="s">
        <v>211</v>
      </c>
      <c r="W864" s="35" t="s">
        <v>210</v>
      </c>
      <c r="X864" s="35" t="s">
        <v>209</v>
      </c>
      <c r="Y864" s="53" t="s">
        <v>208</v>
      </c>
    </row>
    <row r="865" spans="1:37" s="6" customFormat="1" ht="24.75" customHeight="1" x14ac:dyDescent="0.15">
      <c r="A865" s="100" t="s">
        <v>31</v>
      </c>
      <c r="B865" s="70">
        <v>20075</v>
      </c>
      <c r="C865" s="69">
        <v>12097</v>
      </c>
      <c r="D865" s="69">
        <v>7978</v>
      </c>
      <c r="E865" s="69">
        <v>10753</v>
      </c>
      <c r="F865" s="69">
        <v>2206</v>
      </c>
      <c r="G865" s="69">
        <v>2018</v>
      </c>
      <c r="H865" s="69">
        <v>1784</v>
      </c>
      <c r="I865" s="69">
        <v>158</v>
      </c>
      <c r="J865" s="69">
        <v>1289</v>
      </c>
      <c r="K865" s="69">
        <v>150</v>
      </c>
      <c r="L865" s="69">
        <v>886</v>
      </c>
      <c r="M865" s="69">
        <v>462</v>
      </c>
      <c r="N865" s="69">
        <v>62</v>
      </c>
      <c r="O865" s="69">
        <v>78</v>
      </c>
      <c r="P865" s="69">
        <v>62</v>
      </c>
      <c r="Q865" s="69">
        <v>31</v>
      </c>
      <c r="R865" s="69">
        <v>90</v>
      </c>
      <c r="S865" s="69">
        <v>46</v>
      </c>
      <c r="T865" s="69">
        <v>1627</v>
      </c>
      <c r="U865" s="69">
        <v>2720</v>
      </c>
      <c r="V865" s="69">
        <v>3225</v>
      </c>
      <c r="W865" s="69">
        <v>2958</v>
      </c>
      <c r="X865" s="69">
        <v>3858</v>
      </c>
      <c r="Y865" s="69">
        <v>5687</v>
      </c>
      <c r="AA865" s="62"/>
    </row>
    <row r="866" spans="1:37" s="6" customFormat="1" ht="24.75" customHeight="1" x14ac:dyDescent="0.15">
      <c r="A866" s="100" t="s">
        <v>82</v>
      </c>
      <c r="B866" s="70">
        <v>19991</v>
      </c>
      <c r="C866" s="69">
        <v>12063</v>
      </c>
      <c r="D866" s="69">
        <v>7928</v>
      </c>
      <c r="E866" s="69">
        <v>10569</v>
      </c>
      <c r="F866" s="69">
        <v>2225</v>
      </c>
      <c r="G866" s="69">
        <v>1998</v>
      </c>
      <c r="H866" s="69">
        <v>1767</v>
      </c>
      <c r="I866" s="69">
        <v>166</v>
      </c>
      <c r="J866" s="69">
        <v>1362</v>
      </c>
      <c r="K866" s="69">
        <v>160</v>
      </c>
      <c r="L866" s="69">
        <v>889</v>
      </c>
      <c r="M866" s="69">
        <v>492</v>
      </c>
      <c r="N866" s="69">
        <v>59</v>
      </c>
      <c r="O866" s="69">
        <v>78</v>
      </c>
      <c r="P866" s="69">
        <v>66</v>
      </c>
      <c r="Q866" s="69">
        <v>28</v>
      </c>
      <c r="R866" s="69">
        <v>92</v>
      </c>
      <c r="S866" s="69">
        <v>40</v>
      </c>
      <c r="T866" s="69">
        <v>1608</v>
      </c>
      <c r="U866" s="69">
        <v>2671</v>
      </c>
      <c r="V866" s="69">
        <v>3283</v>
      </c>
      <c r="W866" s="69">
        <v>2909</v>
      </c>
      <c r="X866" s="69">
        <v>3858</v>
      </c>
      <c r="Y866" s="69">
        <v>5662</v>
      </c>
      <c r="AA866" s="62"/>
    </row>
    <row r="867" spans="1:37" s="6" customFormat="1" ht="24.75" customHeight="1" x14ac:dyDescent="0.15">
      <c r="A867" s="100" t="s">
        <v>29</v>
      </c>
      <c r="B867" s="70">
        <v>19812</v>
      </c>
      <c r="C867" s="69">
        <v>11960</v>
      </c>
      <c r="D867" s="69">
        <v>7852</v>
      </c>
      <c r="E867" s="69">
        <v>10360</v>
      </c>
      <c r="F867" s="69">
        <v>2164</v>
      </c>
      <c r="G867" s="69">
        <v>1973</v>
      </c>
      <c r="H867" s="69">
        <v>1748</v>
      </c>
      <c r="I867" s="69">
        <v>156</v>
      </c>
      <c r="J867" s="69">
        <v>1423</v>
      </c>
      <c r="K867" s="69">
        <v>185</v>
      </c>
      <c r="L867" s="69">
        <v>942</v>
      </c>
      <c r="M867" s="69">
        <v>506</v>
      </c>
      <c r="N867" s="69">
        <v>51</v>
      </c>
      <c r="O867" s="69">
        <v>69</v>
      </c>
      <c r="P867" s="69">
        <v>66</v>
      </c>
      <c r="Q867" s="69">
        <v>29</v>
      </c>
      <c r="R867" s="69">
        <v>102</v>
      </c>
      <c r="S867" s="69">
        <v>38</v>
      </c>
      <c r="T867" s="69">
        <v>1561</v>
      </c>
      <c r="U867" s="69">
        <v>2673</v>
      </c>
      <c r="V867" s="69">
        <v>3305</v>
      </c>
      <c r="W867" s="69">
        <v>2849</v>
      </c>
      <c r="X867" s="69">
        <v>3807</v>
      </c>
      <c r="Y867" s="69">
        <v>5617</v>
      </c>
      <c r="AA867" s="62"/>
    </row>
    <row r="868" spans="1:37" s="6" customFormat="1" ht="24.75" customHeight="1" x14ac:dyDescent="0.15">
      <c r="A868" s="139" t="s">
        <v>28</v>
      </c>
      <c r="B868" s="123">
        <f>SUM(B870:B892)</f>
        <v>57954</v>
      </c>
      <c r="C868" s="122">
        <f>SUM(C870:C892)</f>
        <v>34880</v>
      </c>
      <c r="D868" s="122">
        <f>SUM(D870:D892)</f>
        <v>23074</v>
      </c>
      <c r="E868" s="122">
        <f>SUM(E870:E892)</f>
        <v>29072</v>
      </c>
      <c r="F868" s="122">
        <f>SUM(F870:F892)</f>
        <v>6351</v>
      </c>
      <c r="G868" s="122">
        <f>SUM(G870:G892)</f>
        <v>5736</v>
      </c>
      <c r="H868" s="122">
        <f>SUM(H870:H892)</f>
        <v>5529</v>
      </c>
      <c r="I868" s="122">
        <f>SUM(I870:I892)</f>
        <v>500</v>
      </c>
      <c r="J868" s="122">
        <f>SUM(J870:J892)</f>
        <v>4526</v>
      </c>
      <c r="K868" s="122">
        <f>SUM(K870:K892)</f>
        <v>641</v>
      </c>
      <c r="L868" s="122">
        <f>SUM(L870:L892)</f>
        <v>2721</v>
      </c>
      <c r="M868" s="122">
        <f>SUM(M870:M892)</f>
        <v>1871</v>
      </c>
      <c r="N868" s="122">
        <f>SUM(N870:N892)</f>
        <v>145</v>
      </c>
      <c r="O868" s="122">
        <f>SUM(O870:O892)</f>
        <v>169</v>
      </c>
      <c r="P868" s="122">
        <f>SUM(P870:P892)</f>
        <v>280</v>
      </c>
      <c r="Q868" s="122">
        <f>SUM(Q870:Q892)</f>
        <v>75</v>
      </c>
      <c r="R868" s="122">
        <f>SUM(R870:R892)</f>
        <v>286</v>
      </c>
      <c r="S868" s="122">
        <f>SUM(S870:S892)</f>
        <v>101</v>
      </c>
      <c r="T868" s="122">
        <f>SUM(T870:T892)</f>
        <v>4609</v>
      </c>
      <c r="U868" s="122">
        <f>SUM(U870:U892)</f>
        <v>7887</v>
      </c>
      <c r="V868" s="122">
        <f>SUM(V870:V892)</f>
        <v>9848</v>
      </c>
      <c r="W868" s="122">
        <f>SUM(W870:W892)</f>
        <v>8311</v>
      </c>
      <c r="X868" s="122">
        <f>SUM(X870:X892)</f>
        <v>11085</v>
      </c>
      <c r="Y868" s="122">
        <f>SUM(Y870:Y892)</f>
        <v>16401</v>
      </c>
      <c r="Z868" s="62"/>
      <c r="AA868" s="62"/>
    </row>
    <row r="869" spans="1:37" s="6" customFormat="1" ht="24.75" customHeight="1" x14ac:dyDescent="0.15">
      <c r="A869" s="139" t="s">
        <v>27</v>
      </c>
      <c r="B869" s="249">
        <v>19747</v>
      </c>
      <c r="C869" s="248">
        <v>11931</v>
      </c>
      <c r="D869" s="248">
        <v>7816</v>
      </c>
      <c r="E869" s="248">
        <v>10135</v>
      </c>
      <c r="F869" s="248">
        <v>2177</v>
      </c>
      <c r="G869" s="248">
        <v>1981</v>
      </c>
      <c r="H869" s="248">
        <v>1705</v>
      </c>
      <c r="I869" s="248">
        <v>166</v>
      </c>
      <c r="J869" s="248">
        <v>1501</v>
      </c>
      <c r="K869" s="248">
        <v>216</v>
      </c>
      <c r="L869" s="248">
        <v>922</v>
      </c>
      <c r="M869" s="248">
        <v>597</v>
      </c>
      <c r="N869" s="248">
        <v>51</v>
      </c>
      <c r="O869" s="248">
        <v>59</v>
      </c>
      <c r="P869" s="248">
        <v>83</v>
      </c>
      <c r="Q869" s="248">
        <v>27</v>
      </c>
      <c r="R869" s="248">
        <v>95</v>
      </c>
      <c r="S869" s="248">
        <v>32</v>
      </c>
      <c r="T869" s="248">
        <v>1551</v>
      </c>
      <c r="U869" s="248">
        <v>2678</v>
      </c>
      <c r="V869" s="248">
        <v>3362</v>
      </c>
      <c r="W869" s="248">
        <v>2778</v>
      </c>
      <c r="X869" s="248">
        <v>3763</v>
      </c>
      <c r="Y869" s="248">
        <v>5615</v>
      </c>
      <c r="Z869" s="62"/>
      <c r="AA869" s="62"/>
    </row>
    <row r="870" spans="1:37" ht="24.75" customHeight="1" x14ac:dyDescent="0.15">
      <c r="A870" s="100" t="s">
        <v>26</v>
      </c>
      <c r="B870" s="247">
        <v>19960</v>
      </c>
      <c r="C870" s="246">
        <v>12020</v>
      </c>
      <c r="D870" s="246">
        <v>7940</v>
      </c>
      <c r="E870" s="246">
        <v>10017</v>
      </c>
      <c r="F870" s="246">
        <v>2187</v>
      </c>
      <c r="G870" s="246">
        <v>1965</v>
      </c>
      <c r="H870" s="246">
        <v>1899</v>
      </c>
      <c r="I870" s="246">
        <v>171</v>
      </c>
      <c r="J870" s="246">
        <v>1556</v>
      </c>
      <c r="K870" s="246">
        <v>224</v>
      </c>
      <c r="L870" s="246">
        <v>928</v>
      </c>
      <c r="M870" s="246">
        <v>645</v>
      </c>
      <c r="N870" s="246">
        <v>50</v>
      </c>
      <c r="O870" s="246">
        <v>59</v>
      </c>
      <c r="P870" s="246">
        <v>99</v>
      </c>
      <c r="Q870" s="246">
        <v>27</v>
      </c>
      <c r="R870" s="246">
        <v>98</v>
      </c>
      <c r="S870" s="246">
        <v>35</v>
      </c>
      <c r="T870" s="246">
        <v>1580</v>
      </c>
      <c r="U870" s="246">
        <v>2693</v>
      </c>
      <c r="V870" s="246">
        <v>3392</v>
      </c>
      <c r="W870" s="246">
        <v>2863</v>
      </c>
      <c r="X870" s="246">
        <v>3807</v>
      </c>
      <c r="Y870" s="246">
        <v>5625</v>
      </c>
      <c r="Z870" s="3"/>
      <c r="AA870" s="3"/>
    </row>
    <row r="871" spans="1:37" ht="12.75" customHeight="1" x14ac:dyDescent="0.15">
      <c r="A871" s="140"/>
      <c r="B871" s="14">
        <f>SUM(B872:B894)</f>
        <v>19960</v>
      </c>
      <c r="C871" s="14">
        <f>SUM(C872:C894)</f>
        <v>12020</v>
      </c>
      <c r="D871" s="14">
        <f>SUM(D872:D894)</f>
        <v>7940</v>
      </c>
      <c r="E871" s="14">
        <f>SUM(E872:E894)</f>
        <v>10017</v>
      </c>
      <c r="F871" s="14">
        <f>SUM(F872:F894)</f>
        <v>2187</v>
      </c>
      <c r="G871" s="14">
        <f>SUM(G872:G894)</f>
        <v>1965</v>
      </c>
      <c r="H871" s="14">
        <f>SUM(H872:H894)</f>
        <v>1899</v>
      </c>
      <c r="I871" s="14">
        <f>SUM(I872:I894)</f>
        <v>171</v>
      </c>
      <c r="J871" s="14">
        <f>SUM(J872:J894)</f>
        <v>1556</v>
      </c>
      <c r="K871" s="14">
        <f>SUM(K872:K894)</f>
        <v>224</v>
      </c>
      <c r="L871" s="14">
        <f>SUM(L872:L894)</f>
        <v>928</v>
      </c>
      <c r="M871" s="137">
        <f>SUM(M872:M894)</f>
        <v>645</v>
      </c>
      <c r="N871" s="14">
        <f>SUM(N872:N894)</f>
        <v>50</v>
      </c>
      <c r="O871" s="14">
        <f>SUM(O872:O894)</f>
        <v>59</v>
      </c>
      <c r="P871" s="14">
        <f>SUM(P872:P894)</f>
        <v>99</v>
      </c>
      <c r="Q871" s="14">
        <f>SUM(Q872:Q894)</f>
        <v>27</v>
      </c>
      <c r="R871" s="14">
        <f>SUM(R872:R894)</f>
        <v>98</v>
      </c>
      <c r="S871" s="14">
        <f>SUM(S872:S894)</f>
        <v>35</v>
      </c>
      <c r="T871" s="14">
        <f>SUM(T872:T894)</f>
        <v>1580</v>
      </c>
      <c r="U871" s="14">
        <f>SUM(U872:U894)</f>
        <v>2693</v>
      </c>
      <c r="V871" s="14">
        <f>SUM(V872:V894)</f>
        <v>3392</v>
      </c>
      <c r="W871" s="14">
        <f>SUM(W872:W894)</f>
        <v>2863</v>
      </c>
      <c r="X871" s="14">
        <f>SUM(X872:X894)</f>
        <v>3807</v>
      </c>
      <c r="Y871" s="14">
        <f>SUM(Y872:Y894)</f>
        <v>5625</v>
      </c>
    </row>
    <row r="872" spans="1:37" ht="18" customHeight="1" x14ac:dyDescent="0.15">
      <c r="A872" t="s">
        <v>25</v>
      </c>
      <c r="B872" s="244">
        <v>413</v>
      </c>
      <c r="C872" s="242">
        <v>254</v>
      </c>
      <c r="D872" s="242">
        <v>159</v>
      </c>
      <c r="E872" s="242">
        <v>219</v>
      </c>
      <c r="F872" s="242">
        <v>35</v>
      </c>
      <c r="G872" s="243">
        <v>52</v>
      </c>
      <c r="H872" s="243">
        <v>53</v>
      </c>
      <c r="I872" s="242">
        <v>5</v>
      </c>
      <c r="J872" s="242">
        <v>17</v>
      </c>
      <c r="K872" s="242">
        <v>2</v>
      </c>
      <c r="L872" s="1">
        <v>13</v>
      </c>
      <c r="M872" s="242">
        <v>8</v>
      </c>
      <c r="N872" s="242">
        <v>3</v>
      </c>
      <c r="O872" s="242">
        <v>1</v>
      </c>
      <c r="P872" s="242">
        <v>2</v>
      </c>
      <c r="Q872" s="242">
        <v>1</v>
      </c>
      <c r="R872" s="242">
        <v>2</v>
      </c>
      <c r="S872" s="242">
        <v>0</v>
      </c>
      <c r="T872" s="242">
        <v>27</v>
      </c>
      <c r="U872" s="242">
        <v>50</v>
      </c>
      <c r="V872" s="242">
        <v>47</v>
      </c>
      <c r="W872" s="242">
        <v>71</v>
      </c>
      <c r="X872" s="242">
        <v>98</v>
      </c>
      <c r="Y872" s="242">
        <v>120</v>
      </c>
    </row>
    <row r="873" spans="1:37" ht="18" customHeight="1" x14ac:dyDescent="0.15">
      <c r="A873" t="s">
        <v>24</v>
      </c>
      <c r="B873" s="244">
        <v>907</v>
      </c>
      <c r="C873" s="242">
        <v>517</v>
      </c>
      <c r="D873" s="242">
        <v>390</v>
      </c>
      <c r="E873" s="242">
        <v>469</v>
      </c>
      <c r="F873" s="242">
        <v>133</v>
      </c>
      <c r="G873" s="243">
        <v>100</v>
      </c>
      <c r="H873" s="243">
        <v>79</v>
      </c>
      <c r="I873" s="242">
        <v>7</v>
      </c>
      <c r="J873" s="242">
        <v>46</v>
      </c>
      <c r="K873" s="242">
        <v>11</v>
      </c>
      <c r="L873" s="242">
        <v>27</v>
      </c>
      <c r="M873" s="242">
        <v>17</v>
      </c>
      <c r="N873" s="242">
        <v>3</v>
      </c>
      <c r="O873" s="242">
        <v>2</v>
      </c>
      <c r="P873" s="242">
        <v>5</v>
      </c>
      <c r="Q873" s="242">
        <v>2</v>
      </c>
      <c r="R873" s="242">
        <v>5</v>
      </c>
      <c r="S873" s="242">
        <v>1</v>
      </c>
      <c r="T873" s="242">
        <v>63</v>
      </c>
      <c r="U873" s="242">
        <v>122</v>
      </c>
      <c r="V873" s="242">
        <v>128</v>
      </c>
      <c r="W873" s="242">
        <v>137</v>
      </c>
      <c r="X873" s="242">
        <v>182</v>
      </c>
      <c r="Y873" s="242">
        <v>275</v>
      </c>
    </row>
    <row r="874" spans="1:37" ht="18" customHeight="1" x14ac:dyDescent="0.15">
      <c r="A874" t="s">
        <v>23</v>
      </c>
      <c r="B874" s="244">
        <v>346</v>
      </c>
      <c r="C874" s="242">
        <v>218</v>
      </c>
      <c r="D874" s="242">
        <v>128</v>
      </c>
      <c r="E874" s="242">
        <v>190</v>
      </c>
      <c r="F874" s="242">
        <v>32</v>
      </c>
      <c r="G874" s="243">
        <v>33</v>
      </c>
      <c r="H874" s="243">
        <v>32</v>
      </c>
      <c r="I874" s="242">
        <v>3</v>
      </c>
      <c r="J874" s="242">
        <v>26</v>
      </c>
      <c r="K874" s="242">
        <v>2</v>
      </c>
      <c r="L874" s="242">
        <v>11</v>
      </c>
      <c r="M874" s="242">
        <v>10</v>
      </c>
      <c r="N874" s="242">
        <v>0</v>
      </c>
      <c r="O874" s="242">
        <v>2</v>
      </c>
      <c r="P874" s="242">
        <v>1</v>
      </c>
      <c r="Q874" s="242">
        <v>0</v>
      </c>
      <c r="R874" s="242">
        <v>3</v>
      </c>
      <c r="S874" s="242">
        <v>1</v>
      </c>
      <c r="T874" s="242">
        <v>15</v>
      </c>
      <c r="U874" s="242">
        <v>46</v>
      </c>
      <c r="V874" s="242">
        <v>63</v>
      </c>
      <c r="W874" s="242">
        <v>58</v>
      </c>
      <c r="X874" s="242">
        <v>66</v>
      </c>
      <c r="Y874" s="242">
        <v>98</v>
      </c>
    </row>
    <row r="875" spans="1:37" ht="18" customHeight="1" x14ac:dyDescent="0.15">
      <c r="A875" t="s">
        <v>22</v>
      </c>
      <c r="B875" s="244">
        <v>600</v>
      </c>
      <c r="C875" s="242">
        <v>360</v>
      </c>
      <c r="D875" s="242">
        <v>240</v>
      </c>
      <c r="E875" s="242">
        <v>287</v>
      </c>
      <c r="F875" s="242">
        <v>72</v>
      </c>
      <c r="G875" s="243">
        <v>60</v>
      </c>
      <c r="H875" s="243">
        <v>72</v>
      </c>
      <c r="I875" s="242">
        <v>7</v>
      </c>
      <c r="J875" s="242">
        <v>35</v>
      </c>
      <c r="K875" s="242">
        <v>21</v>
      </c>
      <c r="L875" s="242">
        <v>19</v>
      </c>
      <c r="M875" s="242">
        <v>18</v>
      </c>
      <c r="N875" s="242">
        <v>1</v>
      </c>
      <c r="O875" s="242">
        <v>2</v>
      </c>
      <c r="P875" s="242">
        <v>5</v>
      </c>
      <c r="Q875" s="242">
        <v>0</v>
      </c>
      <c r="R875" s="242">
        <v>1</v>
      </c>
      <c r="S875" s="242">
        <v>0</v>
      </c>
      <c r="T875" s="242">
        <v>50</v>
      </c>
      <c r="U875" s="242">
        <v>84</v>
      </c>
      <c r="V875" s="242">
        <v>88</v>
      </c>
      <c r="W875" s="242">
        <v>82</v>
      </c>
      <c r="X875" s="242">
        <v>126</v>
      </c>
      <c r="Y875" s="242">
        <v>170</v>
      </c>
    </row>
    <row r="876" spans="1:37" ht="18" customHeight="1" x14ac:dyDescent="0.15">
      <c r="A876" t="s">
        <v>21</v>
      </c>
      <c r="B876" s="244">
        <v>898</v>
      </c>
      <c r="C876" s="242">
        <v>548</v>
      </c>
      <c r="D876" s="242">
        <v>350</v>
      </c>
      <c r="E876" s="242">
        <v>430</v>
      </c>
      <c r="F876" s="242">
        <v>99</v>
      </c>
      <c r="G876" s="243">
        <v>110</v>
      </c>
      <c r="H876" s="243">
        <v>100</v>
      </c>
      <c r="I876" s="242">
        <v>8</v>
      </c>
      <c r="J876" s="242">
        <v>63</v>
      </c>
      <c r="K876" s="242">
        <v>8</v>
      </c>
      <c r="L876" s="242">
        <v>28</v>
      </c>
      <c r="M876" s="242">
        <v>36</v>
      </c>
      <c r="N876" s="242">
        <v>0</v>
      </c>
      <c r="O876" s="242">
        <v>4</v>
      </c>
      <c r="P876" s="242">
        <v>2</v>
      </c>
      <c r="Q876" s="242">
        <v>1</v>
      </c>
      <c r="R876" s="242">
        <v>6</v>
      </c>
      <c r="S876" s="242">
        <v>3</v>
      </c>
      <c r="T876" s="242">
        <v>61</v>
      </c>
      <c r="U876" s="242">
        <v>118</v>
      </c>
      <c r="V876" s="242">
        <v>136</v>
      </c>
      <c r="W876" s="242">
        <v>130</v>
      </c>
      <c r="X876" s="242">
        <v>174</v>
      </c>
      <c r="Y876" s="242">
        <v>279</v>
      </c>
    </row>
    <row r="877" spans="1:37" ht="18" customHeight="1" x14ac:dyDescent="0.15">
      <c r="A877" t="s">
        <v>20</v>
      </c>
      <c r="B877" s="244">
        <v>725</v>
      </c>
      <c r="C877" s="242">
        <v>472</v>
      </c>
      <c r="D877" s="242">
        <v>253</v>
      </c>
      <c r="E877" s="242">
        <v>398</v>
      </c>
      <c r="F877" s="242">
        <v>80</v>
      </c>
      <c r="G877" s="243">
        <v>115</v>
      </c>
      <c r="H877" s="243">
        <v>123</v>
      </c>
      <c r="I877" s="242">
        <v>3</v>
      </c>
      <c r="J877" s="242">
        <v>46</v>
      </c>
      <c r="K877" s="242">
        <v>0</v>
      </c>
      <c r="L877" s="242">
        <v>35</v>
      </c>
      <c r="M877" s="242">
        <v>15</v>
      </c>
      <c r="N877" s="242">
        <v>2</v>
      </c>
      <c r="O877" s="242">
        <v>3</v>
      </c>
      <c r="P877" s="242">
        <v>3</v>
      </c>
      <c r="Q877" s="242">
        <v>2</v>
      </c>
      <c r="R877" s="242">
        <v>4</v>
      </c>
      <c r="S877" s="242">
        <v>0</v>
      </c>
      <c r="T877" s="242">
        <v>123</v>
      </c>
      <c r="U877" s="242">
        <v>273</v>
      </c>
      <c r="V877" s="242">
        <v>369</v>
      </c>
      <c r="W877" s="242">
        <v>209</v>
      </c>
      <c r="X877" s="242">
        <v>223</v>
      </c>
      <c r="Y877" s="242">
        <v>269</v>
      </c>
    </row>
    <row r="878" spans="1:37" ht="18" customHeight="1" x14ac:dyDescent="0.15">
      <c r="A878" t="s">
        <v>19</v>
      </c>
      <c r="B878" s="244">
        <v>1466</v>
      </c>
      <c r="C878" s="242">
        <v>863</v>
      </c>
      <c r="D878" s="242">
        <v>603</v>
      </c>
      <c r="E878" s="242">
        <v>705</v>
      </c>
      <c r="F878" s="242">
        <v>143</v>
      </c>
      <c r="G878" s="243">
        <v>48</v>
      </c>
      <c r="H878" s="243">
        <v>51</v>
      </c>
      <c r="I878" s="242">
        <v>13</v>
      </c>
      <c r="J878" s="242">
        <v>128</v>
      </c>
      <c r="K878" s="242">
        <v>8</v>
      </c>
      <c r="L878" s="242">
        <v>148</v>
      </c>
      <c r="M878" s="242">
        <v>59</v>
      </c>
      <c r="N878" s="242">
        <v>3</v>
      </c>
      <c r="O878" s="242">
        <v>3</v>
      </c>
      <c r="P878" s="242">
        <v>4</v>
      </c>
      <c r="Q878" s="242">
        <v>2</v>
      </c>
      <c r="R878" s="242">
        <v>5</v>
      </c>
      <c r="S878" s="242">
        <v>8</v>
      </c>
      <c r="T878" s="242">
        <v>31</v>
      </c>
      <c r="U878" s="242">
        <v>70</v>
      </c>
      <c r="V878" s="242">
        <v>91</v>
      </c>
      <c r="W878" s="242">
        <v>87</v>
      </c>
      <c r="X878" s="242">
        <v>116</v>
      </c>
      <c r="Y878" s="242">
        <v>140</v>
      </c>
    </row>
    <row r="879" spans="1:37" ht="18" customHeight="1" x14ac:dyDescent="0.15">
      <c r="A879" t="s">
        <v>18</v>
      </c>
      <c r="B879" s="244">
        <v>535</v>
      </c>
      <c r="C879" s="245">
        <v>332</v>
      </c>
      <c r="D879" s="245">
        <v>203</v>
      </c>
      <c r="E879" s="245">
        <v>273</v>
      </c>
      <c r="F879" s="245">
        <v>57</v>
      </c>
      <c r="G879" s="243">
        <v>43</v>
      </c>
      <c r="H879" s="243">
        <v>39</v>
      </c>
      <c r="I879" s="245">
        <v>5</v>
      </c>
      <c r="J879" s="245">
        <v>55</v>
      </c>
      <c r="K879" s="245">
        <v>2</v>
      </c>
      <c r="L879" s="242">
        <v>18</v>
      </c>
      <c r="M879" s="245">
        <v>18</v>
      </c>
      <c r="N879" s="245">
        <v>2</v>
      </c>
      <c r="O879" s="245">
        <v>1</v>
      </c>
      <c r="P879" s="245">
        <v>3</v>
      </c>
      <c r="Q879" s="245">
        <v>0</v>
      </c>
      <c r="R879" s="245">
        <v>1</v>
      </c>
      <c r="S879" s="245">
        <v>1</v>
      </c>
      <c r="T879" s="245">
        <v>25</v>
      </c>
      <c r="U879" s="245">
        <v>40</v>
      </c>
      <c r="V879" s="245">
        <v>77</v>
      </c>
      <c r="W879" s="245">
        <v>69</v>
      </c>
      <c r="X879" s="245">
        <v>82</v>
      </c>
      <c r="Y879" s="245">
        <v>132</v>
      </c>
      <c r="AK879" s="1" t="s">
        <v>17</v>
      </c>
    </row>
    <row r="880" spans="1:37" ht="18" customHeight="1" x14ac:dyDescent="0.15">
      <c r="A880" t="s">
        <v>16</v>
      </c>
      <c r="B880" s="244">
        <v>425</v>
      </c>
      <c r="C880" s="242">
        <v>261</v>
      </c>
      <c r="D880" s="242">
        <v>164</v>
      </c>
      <c r="E880" s="242">
        <v>231</v>
      </c>
      <c r="F880" s="242">
        <v>38</v>
      </c>
      <c r="G880" s="243">
        <v>64</v>
      </c>
      <c r="H880" s="243">
        <v>66</v>
      </c>
      <c r="I880" s="242">
        <v>4</v>
      </c>
      <c r="J880" s="242">
        <v>28</v>
      </c>
      <c r="K880" s="242">
        <v>0</v>
      </c>
      <c r="L880" s="245">
        <v>24</v>
      </c>
      <c r="M880" s="242">
        <v>10</v>
      </c>
      <c r="N880" s="242">
        <v>0</v>
      </c>
      <c r="O880" s="242">
        <v>2</v>
      </c>
      <c r="P880" s="242">
        <v>3</v>
      </c>
      <c r="Q880" s="242">
        <v>1</v>
      </c>
      <c r="R880" s="242">
        <v>2</v>
      </c>
      <c r="S880" s="242">
        <v>0</v>
      </c>
      <c r="T880" s="242">
        <v>39</v>
      </c>
      <c r="U880" s="242">
        <v>76</v>
      </c>
      <c r="V880" s="242">
        <v>103</v>
      </c>
      <c r="W880" s="242">
        <v>102</v>
      </c>
      <c r="X880" s="242">
        <v>121</v>
      </c>
      <c r="Y880" s="242">
        <v>179</v>
      </c>
    </row>
    <row r="881" spans="1:25" ht="18" customHeight="1" x14ac:dyDescent="0.15">
      <c r="A881" t="s">
        <v>15</v>
      </c>
      <c r="B881" s="244">
        <v>620</v>
      </c>
      <c r="C881" s="242">
        <v>381</v>
      </c>
      <c r="D881" s="242">
        <v>239</v>
      </c>
      <c r="E881" s="242">
        <v>310</v>
      </c>
      <c r="F881" s="242">
        <v>76</v>
      </c>
      <c r="G881" s="243">
        <v>109</v>
      </c>
      <c r="H881" s="243">
        <v>108</v>
      </c>
      <c r="I881" s="242">
        <v>5</v>
      </c>
      <c r="J881" s="242">
        <v>38</v>
      </c>
      <c r="K881" s="242">
        <v>6</v>
      </c>
      <c r="L881" s="242">
        <v>25</v>
      </c>
      <c r="M881" s="242">
        <v>21</v>
      </c>
      <c r="N881" s="242">
        <v>0</v>
      </c>
      <c r="O881" s="242">
        <v>1</v>
      </c>
      <c r="P881" s="242">
        <v>0</v>
      </c>
      <c r="Q881" s="242">
        <v>1</v>
      </c>
      <c r="R881" s="242">
        <v>4</v>
      </c>
      <c r="S881" s="242">
        <v>3</v>
      </c>
      <c r="T881" s="242">
        <v>78</v>
      </c>
      <c r="U881" s="242">
        <v>129</v>
      </c>
      <c r="V881" s="242">
        <v>179</v>
      </c>
      <c r="W881" s="242">
        <v>148</v>
      </c>
      <c r="X881" s="242">
        <v>220</v>
      </c>
      <c r="Y881" s="242">
        <v>310</v>
      </c>
    </row>
    <row r="882" spans="1:25" ht="18" customHeight="1" x14ac:dyDescent="0.15">
      <c r="A882" t="s">
        <v>14</v>
      </c>
      <c r="B882" s="244">
        <v>333</v>
      </c>
      <c r="C882" s="242">
        <v>210</v>
      </c>
      <c r="D882" s="242">
        <v>123</v>
      </c>
      <c r="E882" s="242">
        <v>167</v>
      </c>
      <c r="F882" s="242">
        <v>40</v>
      </c>
      <c r="G882" s="243">
        <v>30</v>
      </c>
      <c r="H882" s="243">
        <v>34</v>
      </c>
      <c r="I882" s="242">
        <v>0</v>
      </c>
      <c r="J882" s="242">
        <v>24</v>
      </c>
      <c r="K882" s="242">
        <v>3</v>
      </c>
      <c r="L882" s="242">
        <v>15</v>
      </c>
      <c r="M882" s="242">
        <v>16</v>
      </c>
      <c r="N882" s="242">
        <v>0</v>
      </c>
      <c r="O882" s="242">
        <v>1</v>
      </c>
      <c r="P882" s="242">
        <v>2</v>
      </c>
      <c r="Q882" s="242">
        <v>0</v>
      </c>
      <c r="R882" s="242">
        <v>0</v>
      </c>
      <c r="S882" s="242">
        <v>1</v>
      </c>
      <c r="T882" s="242">
        <v>27</v>
      </c>
      <c r="U882" s="242">
        <v>44</v>
      </c>
      <c r="V882" s="242">
        <v>55</v>
      </c>
      <c r="W882" s="242">
        <v>50</v>
      </c>
      <c r="X882" s="242">
        <v>58</v>
      </c>
      <c r="Y882" s="242">
        <v>99</v>
      </c>
    </row>
    <row r="883" spans="1:25" ht="18" customHeight="1" x14ac:dyDescent="0.15">
      <c r="A883" t="s">
        <v>13</v>
      </c>
      <c r="B883" s="244">
        <v>1491</v>
      </c>
      <c r="C883" s="242">
        <v>843</v>
      </c>
      <c r="D883" s="242">
        <v>648</v>
      </c>
      <c r="E883" s="242">
        <v>602</v>
      </c>
      <c r="F883" s="242">
        <v>143</v>
      </c>
      <c r="G883" s="243">
        <v>103</v>
      </c>
      <c r="H883" s="243">
        <v>104</v>
      </c>
      <c r="I883" s="242">
        <v>12</v>
      </c>
      <c r="J883" s="242">
        <v>292</v>
      </c>
      <c r="K883" s="242">
        <v>14</v>
      </c>
      <c r="L883" s="242">
        <v>150</v>
      </c>
      <c r="M883" s="242">
        <v>45</v>
      </c>
      <c r="N883" s="242">
        <v>4</v>
      </c>
      <c r="O883" s="242">
        <v>4</v>
      </c>
      <c r="P883" s="242">
        <v>9</v>
      </c>
      <c r="Q883" s="242">
        <v>0</v>
      </c>
      <c r="R883" s="242">
        <v>8</v>
      </c>
      <c r="S883" s="242">
        <v>2</v>
      </c>
      <c r="T883" s="242">
        <v>273</v>
      </c>
      <c r="U883" s="242">
        <v>296</v>
      </c>
      <c r="V883" s="242">
        <v>246</v>
      </c>
      <c r="W883" s="242">
        <v>170</v>
      </c>
      <c r="X883" s="242">
        <v>217</v>
      </c>
      <c r="Y883" s="242">
        <v>289</v>
      </c>
    </row>
    <row r="884" spans="1:25" ht="18" customHeight="1" x14ac:dyDescent="0.15">
      <c r="A884" t="s">
        <v>12</v>
      </c>
      <c r="B884" s="244">
        <v>1064</v>
      </c>
      <c r="C884" s="242">
        <v>635</v>
      </c>
      <c r="D884" s="242">
        <v>429</v>
      </c>
      <c r="E884" s="242">
        <v>532</v>
      </c>
      <c r="F884" s="242">
        <v>135</v>
      </c>
      <c r="G884" s="243">
        <v>30</v>
      </c>
      <c r="H884" s="243">
        <v>48</v>
      </c>
      <c r="I884" s="242">
        <v>14</v>
      </c>
      <c r="J884" s="242">
        <v>64</v>
      </c>
      <c r="K884" s="242">
        <v>8</v>
      </c>
      <c r="L884" s="242">
        <v>40</v>
      </c>
      <c r="M884" s="242">
        <v>39</v>
      </c>
      <c r="N884" s="242">
        <v>3</v>
      </c>
      <c r="O884" s="242">
        <v>4</v>
      </c>
      <c r="P884" s="242">
        <v>3</v>
      </c>
      <c r="Q884" s="242">
        <v>0</v>
      </c>
      <c r="R884" s="242">
        <v>3</v>
      </c>
      <c r="S884" s="242">
        <v>2</v>
      </c>
      <c r="T884" s="242">
        <v>21</v>
      </c>
      <c r="U884" s="242">
        <v>56</v>
      </c>
      <c r="V884" s="242">
        <v>87</v>
      </c>
      <c r="W884" s="242">
        <v>72</v>
      </c>
      <c r="X884" s="242">
        <v>82</v>
      </c>
      <c r="Y884" s="242">
        <v>125</v>
      </c>
    </row>
    <row r="885" spans="1:25" ht="18" customHeight="1" x14ac:dyDescent="0.15">
      <c r="A885" t="s">
        <v>11</v>
      </c>
      <c r="B885" s="244">
        <v>443</v>
      </c>
      <c r="C885" s="242">
        <v>270</v>
      </c>
      <c r="D885" s="242">
        <v>173</v>
      </c>
      <c r="E885" s="242">
        <v>242</v>
      </c>
      <c r="F885" s="242">
        <v>47</v>
      </c>
      <c r="G885" s="243">
        <v>121</v>
      </c>
      <c r="H885" s="243">
        <v>102</v>
      </c>
      <c r="I885" s="242">
        <v>4</v>
      </c>
      <c r="J885" s="242">
        <v>32</v>
      </c>
      <c r="K885" s="242">
        <v>4</v>
      </c>
      <c r="L885" s="242">
        <v>21</v>
      </c>
      <c r="M885" s="242">
        <v>7</v>
      </c>
      <c r="N885" s="242">
        <v>1</v>
      </c>
      <c r="O885" s="242">
        <v>0</v>
      </c>
      <c r="P885" s="242">
        <v>1</v>
      </c>
      <c r="Q885" s="242">
        <v>0</v>
      </c>
      <c r="R885" s="242">
        <v>5</v>
      </c>
      <c r="S885" s="242">
        <v>1</v>
      </c>
      <c r="T885" s="242">
        <v>93</v>
      </c>
      <c r="U885" s="242">
        <v>150</v>
      </c>
      <c r="V885" s="242">
        <v>190</v>
      </c>
      <c r="W885" s="242">
        <v>175</v>
      </c>
      <c r="X885" s="242">
        <v>234</v>
      </c>
      <c r="Y885" s="242">
        <v>364</v>
      </c>
    </row>
    <row r="886" spans="1:25" ht="18" customHeight="1" x14ac:dyDescent="0.15">
      <c r="A886" t="s">
        <v>10</v>
      </c>
      <c r="B886" s="244">
        <v>1206</v>
      </c>
      <c r="C886" s="242">
        <v>737</v>
      </c>
      <c r="D886" s="242">
        <v>469</v>
      </c>
      <c r="E886" s="242">
        <v>650</v>
      </c>
      <c r="F886" s="242">
        <v>133</v>
      </c>
      <c r="G886" s="243">
        <v>119</v>
      </c>
      <c r="H886" s="243">
        <v>103</v>
      </c>
      <c r="I886" s="242">
        <v>14</v>
      </c>
      <c r="J886" s="242">
        <v>93</v>
      </c>
      <c r="K886" s="242">
        <v>9</v>
      </c>
      <c r="L886" s="242">
        <v>28</v>
      </c>
      <c r="M886" s="242">
        <v>43</v>
      </c>
      <c r="N886" s="242">
        <v>0</v>
      </c>
      <c r="O886" s="242">
        <v>0</v>
      </c>
      <c r="P886" s="242">
        <v>9</v>
      </c>
      <c r="Q886" s="242">
        <v>1</v>
      </c>
      <c r="R886" s="242">
        <v>2</v>
      </c>
      <c r="S886" s="242">
        <v>1</v>
      </c>
      <c r="T886" s="242">
        <v>76</v>
      </c>
      <c r="U886" s="242">
        <v>114</v>
      </c>
      <c r="V886" s="242">
        <v>187</v>
      </c>
      <c r="W886" s="242">
        <v>147</v>
      </c>
      <c r="X886" s="242">
        <v>200</v>
      </c>
      <c r="Y886" s="242">
        <v>339</v>
      </c>
    </row>
    <row r="887" spans="1:25" ht="18" customHeight="1" x14ac:dyDescent="0.15">
      <c r="A887" t="s">
        <v>9</v>
      </c>
      <c r="B887" s="244">
        <v>1063</v>
      </c>
      <c r="C887" s="242">
        <v>653</v>
      </c>
      <c r="D887" s="242">
        <v>410</v>
      </c>
      <c r="E887" s="242">
        <v>545</v>
      </c>
      <c r="F887" s="242">
        <v>125</v>
      </c>
      <c r="G887" s="243">
        <v>112</v>
      </c>
      <c r="H887" s="243">
        <v>102</v>
      </c>
      <c r="I887" s="242">
        <v>11</v>
      </c>
      <c r="J887" s="242">
        <v>70</v>
      </c>
      <c r="K887" s="242">
        <v>10</v>
      </c>
      <c r="L887" s="242">
        <v>26</v>
      </c>
      <c r="M887" s="242">
        <v>27</v>
      </c>
      <c r="N887" s="242">
        <v>3</v>
      </c>
      <c r="O887" s="242">
        <v>4</v>
      </c>
      <c r="P887" s="242">
        <v>7</v>
      </c>
      <c r="Q887" s="242">
        <v>1</v>
      </c>
      <c r="R887" s="242">
        <v>9</v>
      </c>
      <c r="S887" s="242">
        <v>3</v>
      </c>
      <c r="T887" s="242">
        <v>73</v>
      </c>
      <c r="U887" s="242">
        <v>114</v>
      </c>
      <c r="V887" s="242">
        <v>168</v>
      </c>
      <c r="W887" s="242">
        <v>136</v>
      </c>
      <c r="X887" s="242">
        <v>193</v>
      </c>
      <c r="Y887" s="242">
        <v>308</v>
      </c>
    </row>
    <row r="888" spans="1:25" ht="18" customHeight="1" x14ac:dyDescent="0.15">
      <c r="A888" t="s">
        <v>8</v>
      </c>
      <c r="B888" s="244">
        <v>992</v>
      </c>
      <c r="C888" s="242">
        <v>559</v>
      </c>
      <c r="D888" s="242">
        <v>433</v>
      </c>
      <c r="E888" s="242">
        <v>482</v>
      </c>
      <c r="F888" s="242">
        <v>121</v>
      </c>
      <c r="G888" s="243">
        <v>109</v>
      </c>
      <c r="H888" s="243">
        <v>120</v>
      </c>
      <c r="I888" s="242">
        <v>8</v>
      </c>
      <c r="J888" s="242">
        <v>67</v>
      </c>
      <c r="K888" s="242">
        <v>12</v>
      </c>
      <c r="L888" s="242">
        <v>40</v>
      </c>
      <c r="M888" s="242">
        <v>28</v>
      </c>
      <c r="N888" s="242">
        <v>4</v>
      </c>
      <c r="O888" s="242">
        <v>2</v>
      </c>
      <c r="P888" s="242">
        <v>5</v>
      </c>
      <c r="Q888" s="242">
        <v>1</v>
      </c>
      <c r="R888" s="242">
        <v>7</v>
      </c>
      <c r="S888" s="242">
        <v>1</v>
      </c>
      <c r="T888" s="242">
        <v>60</v>
      </c>
      <c r="U888" s="242">
        <v>144</v>
      </c>
      <c r="V888" s="242">
        <v>189</v>
      </c>
      <c r="W888" s="242">
        <v>139</v>
      </c>
      <c r="X888" s="242">
        <v>243</v>
      </c>
      <c r="Y888" s="242">
        <v>377</v>
      </c>
    </row>
    <row r="889" spans="1:25" ht="18" customHeight="1" x14ac:dyDescent="0.15">
      <c r="A889" t="s">
        <v>7</v>
      </c>
      <c r="B889" s="244">
        <v>1152</v>
      </c>
      <c r="C889" s="242">
        <v>706</v>
      </c>
      <c r="D889" s="242">
        <v>446</v>
      </c>
      <c r="E889" s="242">
        <v>598</v>
      </c>
      <c r="F889" s="242">
        <v>115</v>
      </c>
      <c r="G889" s="243">
        <v>147</v>
      </c>
      <c r="H889" s="243">
        <v>111</v>
      </c>
      <c r="I889" s="242">
        <v>11</v>
      </c>
      <c r="J889" s="242">
        <v>71</v>
      </c>
      <c r="K889" s="242">
        <v>17</v>
      </c>
      <c r="L889" s="242">
        <v>42</v>
      </c>
      <c r="M889" s="242">
        <v>43</v>
      </c>
      <c r="N889" s="242">
        <v>5</v>
      </c>
      <c r="O889" s="242">
        <v>7</v>
      </c>
      <c r="P889" s="242">
        <v>6</v>
      </c>
      <c r="Q889" s="242">
        <v>2</v>
      </c>
      <c r="R889" s="242">
        <v>5</v>
      </c>
      <c r="S889" s="242">
        <v>1</v>
      </c>
      <c r="T889" s="242">
        <v>85</v>
      </c>
      <c r="U889" s="242">
        <v>180</v>
      </c>
      <c r="V889" s="242">
        <v>201</v>
      </c>
      <c r="W889" s="242">
        <v>177</v>
      </c>
      <c r="X889" s="242">
        <v>238</v>
      </c>
      <c r="Y889" s="242">
        <v>392</v>
      </c>
    </row>
    <row r="890" spans="1:25" ht="18" customHeight="1" x14ac:dyDescent="0.15">
      <c r="A890" t="s">
        <v>6</v>
      </c>
      <c r="B890" s="244">
        <v>1273</v>
      </c>
      <c r="C890" s="242">
        <v>766</v>
      </c>
      <c r="D890" s="242">
        <v>507</v>
      </c>
      <c r="E890" s="242">
        <v>646</v>
      </c>
      <c r="F890" s="242">
        <v>149</v>
      </c>
      <c r="G890" s="243">
        <v>87</v>
      </c>
      <c r="H890" s="243">
        <v>87</v>
      </c>
      <c r="I890" s="242">
        <v>5</v>
      </c>
      <c r="J890" s="242">
        <v>78</v>
      </c>
      <c r="K890" s="242">
        <v>23</v>
      </c>
      <c r="L890" s="242">
        <v>35</v>
      </c>
      <c r="M890" s="242">
        <v>54</v>
      </c>
      <c r="N890" s="242">
        <v>6</v>
      </c>
      <c r="O890" s="242">
        <v>3</v>
      </c>
      <c r="P890" s="242">
        <v>6</v>
      </c>
      <c r="Q890" s="242">
        <v>5</v>
      </c>
      <c r="R890" s="242">
        <v>6</v>
      </c>
      <c r="S890" s="242">
        <v>0</v>
      </c>
      <c r="T890" s="242">
        <v>61</v>
      </c>
      <c r="U890" s="242">
        <v>139</v>
      </c>
      <c r="V890" s="242">
        <v>142</v>
      </c>
      <c r="W890" s="242">
        <v>123</v>
      </c>
      <c r="X890" s="242">
        <v>188</v>
      </c>
      <c r="Y890" s="242">
        <v>257</v>
      </c>
    </row>
    <row r="891" spans="1:25" ht="18" customHeight="1" x14ac:dyDescent="0.15">
      <c r="A891" t="s">
        <v>5</v>
      </c>
      <c r="B891" s="244">
        <v>910</v>
      </c>
      <c r="C891" s="242">
        <v>543</v>
      </c>
      <c r="D891" s="242">
        <v>367</v>
      </c>
      <c r="E891" s="242">
        <v>449</v>
      </c>
      <c r="F891" s="242">
        <v>92</v>
      </c>
      <c r="G891" s="243">
        <v>117</v>
      </c>
      <c r="H891" s="243">
        <v>115</v>
      </c>
      <c r="I891" s="242">
        <v>9</v>
      </c>
      <c r="J891" s="242">
        <v>60</v>
      </c>
      <c r="K891" s="242">
        <v>14</v>
      </c>
      <c r="L891" s="242">
        <v>68</v>
      </c>
      <c r="M891" s="242">
        <v>33</v>
      </c>
      <c r="N891" s="242">
        <v>3</v>
      </c>
      <c r="O891" s="242">
        <v>2</v>
      </c>
      <c r="P891" s="242">
        <v>1</v>
      </c>
      <c r="Q891" s="242">
        <v>0</v>
      </c>
      <c r="R891" s="242">
        <v>6</v>
      </c>
      <c r="S891" s="242">
        <v>0</v>
      </c>
      <c r="T891" s="242">
        <v>85</v>
      </c>
      <c r="U891" s="242">
        <v>149</v>
      </c>
      <c r="V891" s="242">
        <v>178</v>
      </c>
      <c r="W891" s="242">
        <v>172</v>
      </c>
      <c r="X891" s="242">
        <v>218</v>
      </c>
      <c r="Y891" s="242">
        <v>370</v>
      </c>
    </row>
    <row r="892" spans="1:25" ht="18" customHeight="1" x14ac:dyDescent="0.15">
      <c r="A892" t="s">
        <v>4</v>
      </c>
      <c r="B892" s="244">
        <v>1172</v>
      </c>
      <c r="C892" s="242">
        <v>712</v>
      </c>
      <c r="D892" s="242">
        <v>460</v>
      </c>
      <c r="E892" s="242">
        <v>613</v>
      </c>
      <c r="F892" s="242">
        <v>112</v>
      </c>
      <c r="G892" s="243">
        <v>97</v>
      </c>
      <c r="H892" s="243">
        <v>82</v>
      </c>
      <c r="I892" s="242">
        <v>10</v>
      </c>
      <c r="J892" s="242">
        <v>81</v>
      </c>
      <c r="K892" s="242">
        <v>19</v>
      </c>
      <c r="L892" s="242">
        <v>52</v>
      </c>
      <c r="M892" s="242">
        <v>34</v>
      </c>
      <c r="N892" s="242">
        <v>2</v>
      </c>
      <c r="O892" s="242">
        <v>3</v>
      </c>
      <c r="P892" s="242">
        <v>5</v>
      </c>
      <c r="Q892" s="242">
        <v>1</v>
      </c>
      <c r="R892" s="242">
        <v>6</v>
      </c>
      <c r="S892" s="242">
        <v>2</v>
      </c>
      <c r="T892" s="242">
        <v>83</v>
      </c>
      <c r="U892" s="242">
        <v>107</v>
      </c>
      <c r="V892" s="242">
        <v>140</v>
      </c>
      <c r="W892" s="242">
        <v>131</v>
      </c>
      <c r="X892" s="242">
        <v>192</v>
      </c>
      <c r="Y892" s="242">
        <v>259</v>
      </c>
    </row>
    <row r="893" spans="1:25" ht="18" customHeight="1" x14ac:dyDescent="0.15">
      <c r="A893" t="s">
        <v>3</v>
      </c>
      <c r="B893" s="244">
        <v>912</v>
      </c>
      <c r="C893" s="242">
        <v>562</v>
      </c>
      <c r="D893" s="242">
        <v>350</v>
      </c>
      <c r="E893" s="242">
        <v>475</v>
      </c>
      <c r="F893" s="242">
        <v>104</v>
      </c>
      <c r="G893" s="243">
        <v>62</v>
      </c>
      <c r="H893" s="243">
        <v>72</v>
      </c>
      <c r="I893" s="242">
        <v>4</v>
      </c>
      <c r="J893" s="242">
        <v>57</v>
      </c>
      <c r="K893" s="242">
        <v>14</v>
      </c>
      <c r="L893" s="242">
        <v>29</v>
      </c>
      <c r="M893" s="242">
        <v>32</v>
      </c>
      <c r="N893" s="242">
        <v>2</v>
      </c>
      <c r="O893" s="242">
        <v>3</v>
      </c>
      <c r="P893" s="242">
        <v>7</v>
      </c>
      <c r="Q893" s="242">
        <v>2</v>
      </c>
      <c r="R893" s="242">
        <v>4</v>
      </c>
      <c r="S893" s="242">
        <v>0</v>
      </c>
      <c r="T893" s="242">
        <v>41</v>
      </c>
      <c r="U893" s="242">
        <v>68</v>
      </c>
      <c r="V893" s="242">
        <v>127</v>
      </c>
      <c r="W893" s="242">
        <v>136</v>
      </c>
      <c r="X893" s="242">
        <v>148</v>
      </c>
      <c r="Y893" s="242">
        <v>205</v>
      </c>
    </row>
    <row r="894" spans="1:25" s="6" customFormat="1" ht="18" customHeight="1" x14ac:dyDescent="0.15">
      <c r="A894" s="136" t="s">
        <v>2</v>
      </c>
      <c r="B894" s="241">
        <v>1014</v>
      </c>
      <c r="C894" s="238">
        <v>618</v>
      </c>
      <c r="D894" s="238">
        <v>396</v>
      </c>
      <c r="E894" s="238">
        <v>504</v>
      </c>
      <c r="F894" s="238">
        <v>106</v>
      </c>
      <c r="G894" s="240">
        <v>97</v>
      </c>
      <c r="H894" s="239">
        <v>96</v>
      </c>
      <c r="I894" s="238">
        <v>9</v>
      </c>
      <c r="J894" s="238">
        <v>85</v>
      </c>
      <c r="K894" s="238">
        <v>17</v>
      </c>
      <c r="L894" s="238">
        <v>34</v>
      </c>
      <c r="M894" s="238">
        <v>32</v>
      </c>
      <c r="N894" s="238">
        <v>3</v>
      </c>
      <c r="O894" s="238">
        <v>5</v>
      </c>
      <c r="P894" s="238">
        <v>10</v>
      </c>
      <c r="Q894" s="238">
        <v>4</v>
      </c>
      <c r="R894" s="238">
        <v>4</v>
      </c>
      <c r="S894" s="238">
        <v>4</v>
      </c>
      <c r="T894" s="238">
        <v>90</v>
      </c>
      <c r="U894" s="238">
        <v>124</v>
      </c>
      <c r="V894" s="238">
        <v>201</v>
      </c>
      <c r="W894" s="238">
        <v>142</v>
      </c>
      <c r="X894" s="238">
        <v>188</v>
      </c>
      <c r="Y894" s="238">
        <v>269</v>
      </c>
    </row>
    <row r="895" spans="1:25" x14ac:dyDescent="0.15">
      <c r="A895" s="82" t="s">
        <v>207</v>
      </c>
      <c r="H895" s="5"/>
      <c r="I895" s="5"/>
    </row>
    <row r="896" spans="1:25" x14ac:dyDescent="0.15">
      <c r="A896" s="82"/>
      <c r="H896" s="5"/>
      <c r="I896" s="5"/>
    </row>
    <row r="897" spans="1:69" x14ac:dyDescent="0.15">
      <c r="A897" s="82"/>
      <c r="H897" s="5"/>
      <c r="I897" s="5"/>
    </row>
    <row r="898" spans="1:69" ht="18" customHeight="1" x14ac:dyDescent="0.15">
      <c r="A898" s="83" t="s">
        <v>206</v>
      </c>
      <c r="B898" s="5"/>
      <c r="D898" s="5"/>
      <c r="E898" s="5"/>
      <c r="F898" s="5"/>
      <c r="G898" s="5"/>
      <c r="H898" s="5"/>
      <c r="I898" s="5"/>
      <c r="J898" s="5"/>
      <c r="Z898" s="150"/>
      <c r="AA898" s="150"/>
      <c r="AB898" s="150"/>
      <c r="AC898" s="150"/>
      <c r="AD898" s="150"/>
      <c r="AE898" s="150"/>
      <c r="AF898" s="150"/>
      <c r="AG898" s="150"/>
      <c r="AH898" s="150"/>
      <c r="AI898" s="150"/>
      <c r="AJ898" s="150"/>
      <c r="AK898" s="150"/>
      <c r="AL898" s="150"/>
      <c r="AM898" s="150"/>
      <c r="AN898" s="150"/>
      <c r="AO898" s="150"/>
      <c r="AP898" s="150"/>
      <c r="AQ898" s="150"/>
      <c r="AR898" s="150"/>
      <c r="AS898" s="150"/>
      <c r="AT898" s="150"/>
      <c r="AU898" s="150"/>
      <c r="AV898" s="150"/>
      <c r="AW898" s="150"/>
      <c r="AX898" s="150"/>
      <c r="AY898" s="150"/>
      <c r="AZ898" s="150"/>
      <c r="BA898" s="150"/>
      <c r="BB898" s="150"/>
      <c r="BC898" s="150"/>
      <c r="BD898" s="150"/>
      <c r="BE898" s="150"/>
      <c r="BF898" s="150"/>
      <c r="BG898" s="150"/>
      <c r="BH898" s="150"/>
      <c r="BI898" s="150"/>
      <c r="BJ898" s="150"/>
      <c r="BK898" s="150"/>
      <c r="BL898" s="150"/>
      <c r="BM898" s="150"/>
      <c r="BN898" s="150"/>
      <c r="BO898" s="150"/>
      <c r="BP898" s="150"/>
      <c r="BQ898" s="150"/>
    </row>
    <row r="899" spans="1:69" ht="18" customHeight="1" x14ac:dyDescent="0.15">
      <c r="A899" s="82" t="s">
        <v>205</v>
      </c>
      <c r="B899" s="5"/>
      <c r="C899" s="5"/>
      <c r="D899" s="5"/>
      <c r="E899" s="5"/>
      <c r="F899" s="5"/>
      <c r="G899" s="5"/>
      <c r="H899" s="5"/>
      <c r="I899" s="82" t="s">
        <v>17</v>
      </c>
      <c r="J899" s="5"/>
      <c r="L899" s="150"/>
      <c r="M899" s="150"/>
      <c r="N899" s="150"/>
      <c r="O899" s="150"/>
      <c r="P899" s="150"/>
      <c r="Q899" s="150"/>
      <c r="R899" s="150"/>
      <c r="S899" s="150"/>
      <c r="T899" s="150"/>
      <c r="U899" s="150"/>
      <c r="V899" s="150"/>
      <c r="W899" s="150"/>
      <c r="X899" s="150"/>
      <c r="Y899" s="150"/>
      <c r="Z899" s="150"/>
      <c r="AA899" s="150"/>
      <c r="AB899" s="150"/>
      <c r="AC899" s="150"/>
      <c r="AD899" s="150"/>
      <c r="AE899" s="150"/>
      <c r="AF899" s="150"/>
      <c r="AG899" s="150"/>
      <c r="AH899" s="150"/>
      <c r="AI899" s="150"/>
      <c r="AJ899" s="150"/>
      <c r="AK899" s="150"/>
      <c r="AL899" s="150"/>
      <c r="AM899" s="150"/>
      <c r="AN899" s="150"/>
      <c r="AO899" s="150"/>
      <c r="AP899" s="150"/>
      <c r="AQ899" s="150"/>
      <c r="AR899" s="150"/>
      <c r="AS899" s="150"/>
      <c r="AT899" s="150"/>
      <c r="AU899" s="150"/>
      <c r="AV899" s="150"/>
      <c r="AW899" s="150"/>
      <c r="AX899" s="150"/>
      <c r="AY899" s="150"/>
      <c r="AZ899" s="150"/>
      <c r="BA899" s="150"/>
      <c r="BB899" s="150"/>
      <c r="BC899" s="150"/>
      <c r="BD899" s="150"/>
      <c r="BE899" s="150"/>
      <c r="BF899" s="150"/>
      <c r="BG899" s="150"/>
      <c r="BH899" s="150"/>
      <c r="BI899" s="150"/>
      <c r="BJ899" s="150"/>
      <c r="BK899" s="150"/>
      <c r="BL899" s="150"/>
      <c r="BM899" s="150"/>
      <c r="BN899" s="150"/>
      <c r="BO899" s="150"/>
      <c r="BP899" s="150"/>
      <c r="BQ899" s="150"/>
    </row>
    <row r="900" spans="1:69" ht="18" customHeight="1" x14ac:dyDescent="0.15">
      <c r="A900" s="37" t="s">
        <v>61</v>
      </c>
      <c r="B900" s="79" t="s">
        <v>204</v>
      </c>
      <c r="C900" s="39" t="s">
        <v>203</v>
      </c>
      <c r="D900" s="38"/>
      <c r="E900" s="40"/>
      <c r="F900" s="39" t="s">
        <v>202</v>
      </c>
      <c r="G900" s="118"/>
      <c r="H900" s="118"/>
      <c r="I900" s="118"/>
      <c r="J900" s="118"/>
      <c r="K900" s="118"/>
      <c r="L900" s="39" t="s">
        <v>201</v>
      </c>
      <c r="M900" s="216"/>
      <c r="N900" s="216"/>
      <c r="O900" s="216"/>
      <c r="P900" s="216"/>
      <c r="Q900" s="216"/>
      <c r="R900" s="216"/>
      <c r="S900" s="216"/>
      <c r="T900" s="216"/>
      <c r="U900" s="216"/>
      <c r="V900" s="150"/>
      <c r="W900" s="150"/>
      <c r="X900" s="150"/>
      <c r="Y900" s="150"/>
      <c r="Z900" s="150"/>
      <c r="AA900" s="150"/>
      <c r="AB900" s="150"/>
      <c r="AC900" s="150"/>
      <c r="AD900" s="150"/>
      <c r="AE900" s="150"/>
      <c r="AF900" s="150"/>
      <c r="AG900" s="150"/>
      <c r="AH900" s="150"/>
      <c r="AI900" s="150"/>
      <c r="AJ900" s="150"/>
      <c r="AK900" s="150"/>
      <c r="AL900" s="150"/>
      <c r="AM900" s="150"/>
      <c r="AN900" s="150"/>
      <c r="AO900" s="150"/>
      <c r="AP900" s="150"/>
      <c r="AQ900" s="150"/>
      <c r="AR900" s="150"/>
      <c r="AS900" s="150"/>
      <c r="AT900" s="150"/>
      <c r="AU900" s="150"/>
      <c r="AV900" s="150"/>
      <c r="AW900" s="150"/>
      <c r="AX900" s="150"/>
      <c r="AY900" s="150"/>
      <c r="AZ900" s="150"/>
      <c r="BA900" s="150"/>
      <c r="BB900" s="150"/>
      <c r="BC900" s="150"/>
      <c r="BD900" s="150"/>
      <c r="BE900" s="150"/>
      <c r="BF900" s="150"/>
      <c r="BG900" s="150"/>
      <c r="BH900" s="150"/>
      <c r="BI900" s="150"/>
      <c r="BJ900" s="150"/>
      <c r="BK900" s="150"/>
      <c r="BL900" s="150"/>
      <c r="BM900" s="150"/>
      <c r="BN900" s="150"/>
      <c r="BO900" s="150"/>
      <c r="BP900" s="150"/>
      <c r="BQ900" s="150"/>
    </row>
    <row r="901" spans="1:69" ht="18" customHeight="1" x14ac:dyDescent="0.15">
      <c r="A901" s="37"/>
      <c r="B901" s="237"/>
      <c r="C901" s="80" t="s">
        <v>200</v>
      </c>
      <c r="D901" s="80" t="s">
        <v>199</v>
      </c>
      <c r="E901" s="142" t="s">
        <v>83</v>
      </c>
      <c r="F901" s="80" t="s">
        <v>198</v>
      </c>
      <c r="G901" s="80" t="s">
        <v>197</v>
      </c>
      <c r="H901" s="80" t="s">
        <v>196</v>
      </c>
      <c r="I901" s="142" t="s">
        <v>195</v>
      </c>
      <c r="J901" s="80" t="s">
        <v>194</v>
      </c>
      <c r="K901" s="39" t="s">
        <v>83</v>
      </c>
      <c r="L901" s="80" t="s">
        <v>165</v>
      </c>
      <c r="M901" s="37" t="s">
        <v>180</v>
      </c>
      <c r="N901" s="143"/>
      <c r="O901" s="80" t="s">
        <v>193</v>
      </c>
      <c r="P901" s="236"/>
      <c r="Q901" s="236"/>
      <c r="R901" s="236"/>
      <c r="S901" s="236"/>
      <c r="T901" s="236"/>
      <c r="U901" s="235"/>
      <c r="V901" s="150"/>
      <c r="W901" s="150"/>
      <c r="X901" s="150"/>
      <c r="Y901" s="150"/>
      <c r="Z901" s="150"/>
      <c r="AA901" s="150"/>
      <c r="AB901" s="150"/>
      <c r="AC901" s="150"/>
      <c r="AD901" s="150"/>
      <c r="AE901" s="150"/>
      <c r="AF901" s="150"/>
      <c r="AG901" s="150"/>
      <c r="AH901" s="150"/>
      <c r="AI901" s="150"/>
      <c r="AJ901" s="150"/>
      <c r="AK901" s="150"/>
      <c r="AL901" s="150"/>
      <c r="AM901" s="150"/>
      <c r="AN901" s="150"/>
      <c r="AO901" s="150"/>
      <c r="AP901" s="150"/>
      <c r="AQ901" s="150"/>
      <c r="AR901" s="150"/>
      <c r="AS901" s="150"/>
      <c r="AT901" s="150"/>
      <c r="AU901" s="150"/>
      <c r="AV901" s="150"/>
      <c r="AW901" s="150"/>
      <c r="AX901" s="150"/>
      <c r="AY901" s="150"/>
      <c r="AZ901" s="150"/>
      <c r="BA901" s="150"/>
      <c r="BB901" s="150"/>
      <c r="BC901" s="150"/>
      <c r="BD901" s="150"/>
      <c r="BE901" s="150"/>
      <c r="BF901" s="150"/>
      <c r="BG901" s="150"/>
      <c r="BH901" s="150"/>
      <c r="BI901" s="150"/>
      <c r="BJ901" s="150"/>
      <c r="BK901" s="150"/>
      <c r="BL901" s="150"/>
      <c r="BM901" s="150"/>
      <c r="BN901" s="150"/>
      <c r="BO901" s="150"/>
      <c r="BP901" s="150"/>
      <c r="BQ901" s="150"/>
    </row>
    <row r="902" spans="1:69" ht="18" customHeight="1" x14ac:dyDescent="0.15">
      <c r="A902" s="37"/>
      <c r="B902" s="184"/>
      <c r="C902" s="80"/>
      <c r="D902" s="80"/>
      <c r="E902" s="142"/>
      <c r="F902" s="80"/>
      <c r="G902" s="80"/>
      <c r="H902" s="80"/>
      <c r="I902" s="142"/>
      <c r="J902" s="80"/>
      <c r="K902" s="39"/>
      <c r="L902" s="80"/>
      <c r="M902" s="34" t="s">
        <v>58</v>
      </c>
      <c r="N902" s="35" t="s">
        <v>57</v>
      </c>
      <c r="O902" s="35" t="s">
        <v>192</v>
      </c>
      <c r="P902" s="35" t="s">
        <v>191</v>
      </c>
      <c r="Q902" s="110" t="s">
        <v>190</v>
      </c>
      <c r="R902" s="110" t="s">
        <v>189</v>
      </c>
      <c r="S902" s="110" t="s">
        <v>188</v>
      </c>
      <c r="T902" s="110" t="s">
        <v>187</v>
      </c>
      <c r="U902" s="110" t="s">
        <v>83</v>
      </c>
      <c r="V902" s="150"/>
      <c r="W902" s="150"/>
      <c r="X902" s="150"/>
      <c r="Y902" s="150"/>
      <c r="Z902" s="150"/>
      <c r="AA902" s="150"/>
      <c r="AB902" s="150"/>
      <c r="AC902" s="150"/>
      <c r="AD902" s="150"/>
      <c r="AE902" s="150"/>
      <c r="AF902" s="150"/>
      <c r="AG902" s="150"/>
      <c r="AH902" s="150"/>
      <c r="AI902" s="150"/>
      <c r="AJ902" s="150"/>
      <c r="AK902" s="150"/>
      <c r="AL902" s="150"/>
      <c r="AM902" s="150"/>
      <c r="AN902" s="150"/>
      <c r="AO902" s="150"/>
      <c r="AP902" s="150"/>
      <c r="AQ902" s="150"/>
      <c r="AR902" s="150"/>
      <c r="AS902" s="150"/>
      <c r="AT902" s="150"/>
      <c r="AU902" s="150"/>
      <c r="AV902" s="150"/>
      <c r="AW902" s="150"/>
      <c r="AX902" s="150"/>
      <c r="AY902" s="150"/>
      <c r="AZ902" s="150"/>
      <c r="BA902" s="150"/>
      <c r="BB902" s="150"/>
      <c r="BC902" s="150"/>
      <c r="BD902" s="150"/>
      <c r="BE902" s="150"/>
      <c r="BF902" s="150"/>
      <c r="BG902" s="150"/>
      <c r="BH902" s="150"/>
      <c r="BI902" s="150"/>
      <c r="BJ902" s="150"/>
      <c r="BK902" s="150"/>
      <c r="BL902" s="150"/>
      <c r="BM902" s="150"/>
      <c r="BN902" s="150"/>
      <c r="BO902" s="150"/>
      <c r="BP902" s="150"/>
      <c r="BQ902" s="150"/>
    </row>
    <row r="903" spans="1:69" s="6" customFormat="1" ht="24.75" customHeight="1" x14ac:dyDescent="0.15">
      <c r="A903" s="12" t="s">
        <v>31</v>
      </c>
      <c r="B903" s="234">
        <v>2</v>
      </c>
      <c r="C903" s="233">
        <v>0</v>
      </c>
      <c r="D903" s="233">
        <v>0</v>
      </c>
      <c r="E903" s="233">
        <v>0</v>
      </c>
      <c r="F903" s="233">
        <v>0</v>
      </c>
      <c r="G903" s="233">
        <v>0</v>
      </c>
      <c r="H903" s="233">
        <v>0</v>
      </c>
      <c r="I903" s="233">
        <v>0</v>
      </c>
      <c r="J903" s="233">
        <v>0</v>
      </c>
      <c r="K903" s="233">
        <v>0</v>
      </c>
      <c r="L903" s="233">
        <v>0</v>
      </c>
      <c r="M903" s="233">
        <v>0</v>
      </c>
      <c r="N903" s="233">
        <v>0</v>
      </c>
      <c r="O903" s="233">
        <v>0</v>
      </c>
      <c r="P903" s="233">
        <v>0</v>
      </c>
      <c r="Q903" s="233">
        <v>0</v>
      </c>
      <c r="R903" s="233">
        <v>0</v>
      </c>
      <c r="S903" s="233">
        <v>0</v>
      </c>
      <c r="T903" s="233">
        <v>0</v>
      </c>
      <c r="U903" s="233">
        <v>0</v>
      </c>
      <c r="V903" s="230"/>
      <c r="W903" s="230"/>
      <c r="X903" s="230"/>
      <c r="Y903" s="230"/>
      <c r="Z903" s="230"/>
      <c r="AA903" s="230"/>
      <c r="AB903" s="230"/>
      <c r="AC903" s="230"/>
      <c r="AD903" s="230"/>
      <c r="AE903" s="230"/>
      <c r="AF903" s="230"/>
      <c r="AG903" s="230"/>
      <c r="AH903" s="230"/>
      <c r="AI903" s="230"/>
      <c r="AJ903" s="230"/>
      <c r="AK903" s="230"/>
      <c r="AL903" s="230"/>
      <c r="AM903" s="230"/>
      <c r="AN903" s="230"/>
      <c r="AO903" s="230"/>
      <c r="AP903" s="230"/>
      <c r="AQ903" s="230"/>
      <c r="AR903" s="230"/>
      <c r="AS903" s="230"/>
      <c r="AT903" s="230"/>
      <c r="AU903" s="230"/>
      <c r="AV903" s="230"/>
      <c r="AW903" s="230"/>
      <c r="AX903" s="230"/>
      <c r="AY903" s="230"/>
      <c r="AZ903" s="230"/>
      <c r="BA903" s="230"/>
      <c r="BB903" s="230"/>
      <c r="BC903" s="230"/>
      <c r="BD903" s="230"/>
      <c r="BE903" s="230"/>
      <c r="BF903" s="230"/>
      <c r="BG903" s="230"/>
      <c r="BH903" s="230"/>
      <c r="BI903" s="230"/>
      <c r="BJ903" s="230"/>
      <c r="BK903" s="230"/>
      <c r="BL903" s="230"/>
      <c r="BM903" s="230"/>
      <c r="BN903" s="230"/>
      <c r="BO903" s="230"/>
      <c r="BP903" s="230"/>
      <c r="BQ903" s="230"/>
    </row>
    <row r="904" spans="1:69" s="6" customFormat="1" ht="24.75" customHeight="1" x14ac:dyDescent="0.15">
      <c r="A904" s="12" t="s">
        <v>30</v>
      </c>
      <c r="B904" s="180">
        <v>2</v>
      </c>
      <c r="C904" s="179">
        <v>0</v>
      </c>
      <c r="D904" s="179">
        <v>0</v>
      </c>
      <c r="E904" s="179">
        <v>0</v>
      </c>
      <c r="F904" s="179">
        <v>0</v>
      </c>
      <c r="G904" s="179">
        <v>0</v>
      </c>
      <c r="H904" s="179">
        <v>0</v>
      </c>
      <c r="I904" s="179">
        <v>0</v>
      </c>
      <c r="J904" s="179">
        <v>0</v>
      </c>
      <c r="K904" s="179">
        <v>0</v>
      </c>
      <c r="L904" s="179">
        <v>0</v>
      </c>
      <c r="M904" s="179">
        <v>0</v>
      </c>
      <c r="N904" s="179">
        <v>0</v>
      </c>
      <c r="O904" s="179">
        <v>0</v>
      </c>
      <c r="P904" s="179">
        <v>0</v>
      </c>
      <c r="Q904" s="179">
        <v>0</v>
      </c>
      <c r="R904" s="179">
        <v>0</v>
      </c>
      <c r="S904" s="179">
        <v>0</v>
      </c>
      <c r="T904" s="179">
        <v>0</v>
      </c>
      <c r="U904" s="179">
        <v>0</v>
      </c>
      <c r="V904" s="230"/>
      <c r="W904" s="230"/>
      <c r="X904" s="230"/>
      <c r="Y904" s="230"/>
      <c r="Z904" s="230"/>
      <c r="AA904" s="230"/>
      <c r="AB904" s="230"/>
      <c r="AC904" s="230"/>
      <c r="AD904" s="230"/>
      <c r="AE904" s="230"/>
      <c r="AF904" s="230"/>
      <c r="AG904" s="230"/>
      <c r="AH904" s="230"/>
      <c r="AI904" s="230"/>
      <c r="AJ904" s="230"/>
      <c r="AK904" s="230"/>
      <c r="AL904" s="230"/>
      <c r="AM904" s="230"/>
      <c r="AN904" s="230"/>
      <c r="AO904" s="230"/>
      <c r="AP904" s="230"/>
      <c r="AQ904" s="230"/>
      <c r="AR904" s="230"/>
      <c r="AS904" s="230"/>
      <c r="AT904" s="230"/>
      <c r="AU904" s="230"/>
      <c r="AV904" s="230"/>
      <c r="AW904" s="230"/>
      <c r="AX904" s="230"/>
      <c r="AY904" s="230"/>
      <c r="AZ904" s="230"/>
      <c r="BA904" s="230"/>
      <c r="BB904" s="230"/>
      <c r="BC904" s="230"/>
      <c r="BD904" s="230"/>
      <c r="BE904" s="230"/>
      <c r="BF904" s="230"/>
      <c r="BG904" s="230"/>
      <c r="BH904" s="230"/>
      <c r="BI904" s="230"/>
      <c r="BJ904" s="230"/>
      <c r="BK904" s="230"/>
      <c r="BL904" s="230"/>
      <c r="BM904" s="230"/>
      <c r="BN904" s="230"/>
      <c r="BO904" s="230"/>
      <c r="BP904" s="230"/>
      <c r="BQ904" s="230"/>
    </row>
    <row r="905" spans="1:69" s="6" customFormat="1" ht="24.75" customHeight="1" x14ac:dyDescent="0.15">
      <c r="A905" s="12" t="s">
        <v>29</v>
      </c>
      <c r="B905" s="180">
        <v>3</v>
      </c>
      <c r="C905" s="179">
        <v>0</v>
      </c>
      <c r="D905" s="179">
        <v>0</v>
      </c>
      <c r="E905" s="179">
        <v>0</v>
      </c>
      <c r="F905" s="179">
        <v>0</v>
      </c>
      <c r="G905" s="179">
        <v>0</v>
      </c>
      <c r="H905" s="179">
        <v>0</v>
      </c>
      <c r="I905" s="179">
        <v>0</v>
      </c>
      <c r="J905" s="179">
        <v>0</v>
      </c>
      <c r="K905" s="179">
        <v>0</v>
      </c>
      <c r="L905" s="179">
        <v>0</v>
      </c>
      <c r="M905" s="179">
        <v>0</v>
      </c>
      <c r="N905" s="179">
        <v>0</v>
      </c>
      <c r="O905" s="179">
        <v>0</v>
      </c>
      <c r="P905" s="179">
        <v>0</v>
      </c>
      <c r="Q905" s="179">
        <v>0</v>
      </c>
      <c r="R905" s="179">
        <v>0</v>
      </c>
      <c r="S905" s="179">
        <v>0</v>
      </c>
      <c r="T905" s="179">
        <v>0</v>
      </c>
      <c r="U905" s="179">
        <v>0</v>
      </c>
      <c r="V905" s="230"/>
      <c r="W905" s="230"/>
      <c r="X905" s="230"/>
      <c r="Y905" s="230"/>
      <c r="Z905" s="230"/>
      <c r="AA905" s="230"/>
      <c r="AB905" s="230"/>
      <c r="AC905" s="230"/>
      <c r="AD905" s="230"/>
      <c r="AE905" s="230"/>
      <c r="AF905" s="230"/>
      <c r="AG905" s="230"/>
      <c r="AH905" s="230"/>
      <c r="AI905" s="230"/>
      <c r="AJ905" s="230"/>
      <c r="AK905" s="230"/>
      <c r="AL905" s="230"/>
      <c r="AM905" s="230"/>
      <c r="AN905" s="230"/>
      <c r="AO905" s="230"/>
      <c r="AP905" s="230"/>
      <c r="AQ905" s="230"/>
      <c r="AR905" s="230"/>
      <c r="AS905" s="230"/>
      <c r="AT905" s="230"/>
      <c r="AU905" s="230"/>
      <c r="AV905" s="230"/>
      <c r="AW905" s="230"/>
      <c r="AX905" s="230"/>
      <c r="AY905" s="230"/>
      <c r="AZ905" s="230"/>
      <c r="BA905" s="230"/>
      <c r="BB905" s="230"/>
      <c r="BC905" s="230"/>
      <c r="BD905" s="230"/>
      <c r="BE905" s="230"/>
      <c r="BF905" s="230"/>
      <c r="BG905" s="230"/>
      <c r="BH905" s="230"/>
      <c r="BI905" s="230"/>
      <c r="BJ905" s="230"/>
      <c r="BK905" s="230"/>
      <c r="BL905" s="230"/>
      <c r="BM905" s="230"/>
      <c r="BN905" s="230"/>
      <c r="BO905" s="230"/>
      <c r="BP905" s="230"/>
      <c r="BQ905" s="230"/>
    </row>
    <row r="906" spans="1:69" s="6" customFormat="1" ht="24.75" customHeight="1" x14ac:dyDescent="0.15">
      <c r="A906" s="12" t="s">
        <v>28</v>
      </c>
      <c r="B906" s="232">
        <v>1</v>
      </c>
      <c r="C906" s="179">
        <v>0</v>
      </c>
      <c r="D906" s="179">
        <v>0</v>
      </c>
      <c r="E906" s="179">
        <v>0</v>
      </c>
      <c r="F906" s="179">
        <v>0</v>
      </c>
      <c r="G906" s="179">
        <v>0</v>
      </c>
      <c r="H906" s="179">
        <v>0</v>
      </c>
      <c r="I906" s="179">
        <v>0</v>
      </c>
      <c r="J906" s="231">
        <v>0</v>
      </c>
      <c r="K906" s="231">
        <v>0</v>
      </c>
      <c r="L906" s="231">
        <v>0</v>
      </c>
      <c r="M906" s="231">
        <v>0</v>
      </c>
      <c r="N906" s="231">
        <v>0</v>
      </c>
      <c r="O906" s="231">
        <v>0</v>
      </c>
      <c r="P906" s="231">
        <v>0</v>
      </c>
      <c r="Q906" s="231">
        <v>0</v>
      </c>
      <c r="R906" s="231">
        <v>0</v>
      </c>
      <c r="S906" s="231">
        <v>0</v>
      </c>
      <c r="T906" s="231">
        <v>0</v>
      </c>
      <c r="U906" s="231">
        <v>0</v>
      </c>
      <c r="V906" s="230"/>
      <c r="W906" s="230"/>
      <c r="X906" s="230"/>
      <c r="Y906" s="230"/>
      <c r="Z906" s="230"/>
      <c r="AA906" s="230"/>
      <c r="AB906" s="230"/>
      <c r="AC906" s="230"/>
      <c r="AD906" s="230"/>
      <c r="AE906" s="230"/>
      <c r="AF906" s="230"/>
      <c r="AG906" s="230"/>
      <c r="AH906" s="230"/>
      <c r="AI906" s="230"/>
      <c r="AJ906" s="230"/>
      <c r="AK906" s="230"/>
      <c r="AL906" s="230"/>
      <c r="AM906" s="230"/>
      <c r="AN906" s="230"/>
      <c r="AO906" s="230"/>
      <c r="AP906" s="230"/>
      <c r="AQ906" s="230"/>
      <c r="AR906" s="230"/>
      <c r="AS906" s="230"/>
      <c r="AT906" s="230"/>
      <c r="AU906" s="230"/>
      <c r="AV906" s="230"/>
      <c r="AW906" s="230"/>
      <c r="AX906" s="230"/>
      <c r="AY906" s="230"/>
      <c r="AZ906" s="230"/>
      <c r="BA906" s="230"/>
      <c r="BB906" s="230"/>
      <c r="BC906" s="230"/>
      <c r="BD906" s="230"/>
      <c r="BE906" s="230"/>
      <c r="BF906" s="230"/>
      <c r="BG906" s="230"/>
      <c r="BH906" s="230"/>
      <c r="BI906" s="230"/>
      <c r="BJ906" s="230"/>
      <c r="BK906" s="230"/>
      <c r="BL906" s="230"/>
      <c r="BM906" s="230"/>
      <c r="BN906" s="230"/>
      <c r="BO906" s="230"/>
      <c r="BP906" s="230"/>
      <c r="BQ906" s="230"/>
    </row>
    <row r="907" spans="1:69" s="6" customFormat="1" ht="24.75" customHeight="1" x14ac:dyDescent="0.15">
      <c r="A907" s="12" t="s">
        <v>27</v>
      </c>
      <c r="B907" s="232">
        <v>1</v>
      </c>
      <c r="C907" s="231">
        <v>0</v>
      </c>
      <c r="D907" s="231">
        <v>0</v>
      </c>
      <c r="E907" s="231">
        <v>13</v>
      </c>
      <c r="F907" s="231">
        <v>0</v>
      </c>
      <c r="G907" s="231">
        <v>1</v>
      </c>
      <c r="H907" s="231" t="s">
        <v>186</v>
      </c>
      <c r="I907" s="231">
        <v>0</v>
      </c>
      <c r="J907" s="231">
        <v>0</v>
      </c>
      <c r="K907" s="231">
        <v>12</v>
      </c>
      <c r="L907" s="231">
        <v>21</v>
      </c>
      <c r="M907" s="231">
        <v>21</v>
      </c>
      <c r="N907" s="231">
        <v>0</v>
      </c>
      <c r="O907" s="231">
        <v>21</v>
      </c>
      <c r="P907" s="231">
        <v>0</v>
      </c>
      <c r="Q907" s="231">
        <v>0</v>
      </c>
      <c r="R907" s="231">
        <v>0</v>
      </c>
      <c r="S907" s="231">
        <v>0</v>
      </c>
      <c r="T907" s="231">
        <v>0</v>
      </c>
      <c r="U907" s="231">
        <v>0</v>
      </c>
      <c r="V907" s="230"/>
      <c r="W907" s="230"/>
      <c r="X907" s="230"/>
      <c r="Y907" s="230"/>
      <c r="Z907" s="230"/>
      <c r="AA907" s="230"/>
      <c r="AB907" s="230"/>
      <c r="AC907" s="230"/>
      <c r="AD907" s="230"/>
      <c r="AE907" s="230"/>
      <c r="AF907" s="230"/>
      <c r="AG907" s="230"/>
      <c r="AH907" s="230"/>
      <c r="AI907" s="230"/>
      <c r="AJ907" s="230"/>
      <c r="AK907" s="230"/>
      <c r="AL907" s="230"/>
      <c r="AM907" s="230"/>
      <c r="AN907" s="230"/>
      <c r="AO907" s="230"/>
      <c r="AP907" s="230"/>
      <c r="AQ907" s="230"/>
      <c r="AR907" s="230"/>
      <c r="AS907" s="230"/>
      <c r="AT907" s="230"/>
      <c r="AU907" s="230"/>
      <c r="AV907" s="230"/>
      <c r="AW907" s="230"/>
      <c r="AX907" s="230"/>
      <c r="AY907" s="230"/>
      <c r="AZ907" s="230"/>
      <c r="BA907" s="230"/>
      <c r="BB907" s="230"/>
      <c r="BC907" s="230"/>
      <c r="BD907" s="230"/>
      <c r="BE907" s="230"/>
      <c r="BF907" s="230"/>
      <c r="BG907" s="230"/>
      <c r="BH907" s="230"/>
      <c r="BI907" s="230"/>
      <c r="BJ907" s="230"/>
      <c r="BK907" s="230"/>
      <c r="BL907" s="230"/>
      <c r="BM907" s="230"/>
      <c r="BN907" s="230"/>
      <c r="BO907" s="230"/>
      <c r="BP907" s="230"/>
      <c r="BQ907" s="230"/>
    </row>
    <row r="908" spans="1:69" ht="24.75" customHeight="1" x14ac:dyDescent="0.15">
      <c r="A908" s="9" t="s">
        <v>26</v>
      </c>
      <c r="B908" s="229">
        <v>1</v>
      </c>
      <c r="C908" s="228">
        <v>0</v>
      </c>
      <c r="D908" s="228">
        <v>0</v>
      </c>
      <c r="E908" s="228">
        <v>19</v>
      </c>
      <c r="F908" s="228">
        <v>0</v>
      </c>
      <c r="G908" s="228">
        <v>0</v>
      </c>
      <c r="H908" s="228">
        <v>0</v>
      </c>
      <c r="I908" s="228">
        <v>0</v>
      </c>
      <c r="J908" s="228">
        <v>0</v>
      </c>
      <c r="K908" s="228">
        <v>19</v>
      </c>
      <c r="L908" s="228">
        <v>21</v>
      </c>
      <c r="M908" s="228">
        <v>21</v>
      </c>
      <c r="N908" s="228">
        <v>0</v>
      </c>
      <c r="O908" s="228">
        <v>21</v>
      </c>
      <c r="P908" s="228">
        <v>0</v>
      </c>
      <c r="Q908" s="228">
        <v>0</v>
      </c>
      <c r="R908" s="228">
        <v>0</v>
      </c>
      <c r="S908" s="228">
        <v>0</v>
      </c>
      <c r="T908" s="228">
        <v>0</v>
      </c>
      <c r="U908" s="228">
        <v>0</v>
      </c>
      <c r="V908" s="150"/>
      <c r="W908" s="150"/>
      <c r="X908" s="150"/>
      <c r="Y908" s="150"/>
      <c r="Z908" s="150"/>
      <c r="AA908" s="150"/>
      <c r="AB908" s="150"/>
      <c r="AC908" s="150"/>
      <c r="AD908" s="150"/>
      <c r="AE908" s="150"/>
      <c r="AF908" s="150"/>
      <c r="AG908" s="150"/>
      <c r="AH908" s="150"/>
      <c r="AI908" s="150"/>
      <c r="AJ908" s="150"/>
      <c r="AK908" s="150"/>
      <c r="AL908" s="150"/>
      <c r="AM908" s="150"/>
      <c r="AN908" s="150"/>
      <c r="AO908" s="150"/>
      <c r="AP908" s="150"/>
      <c r="AQ908" s="150"/>
      <c r="AR908" s="150"/>
      <c r="AS908" s="150"/>
      <c r="AT908" s="150"/>
      <c r="AU908" s="150"/>
      <c r="AV908" s="150"/>
      <c r="AW908" s="150"/>
      <c r="AX908" s="150"/>
      <c r="AY908" s="150"/>
      <c r="AZ908" s="150"/>
      <c r="BA908" s="150"/>
      <c r="BB908" s="150"/>
      <c r="BC908" s="150"/>
      <c r="BD908" s="150"/>
      <c r="BE908" s="150"/>
      <c r="BF908" s="150"/>
      <c r="BG908" s="150"/>
      <c r="BH908" s="150"/>
      <c r="BI908" s="150"/>
      <c r="BJ908" s="150"/>
      <c r="BK908" s="150"/>
      <c r="BL908" s="150"/>
      <c r="BM908" s="150"/>
      <c r="BN908" s="150"/>
      <c r="BO908" s="150"/>
      <c r="BP908" s="150"/>
      <c r="BQ908" s="150"/>
    </row>
    <row r="909" spans="1:69" x14ac:dyDescent="0.15">
      <c r="A909" t="s">
        <v>185</v>
      </c>
      <c r="L909" s="150"/>
      <c r="M909" s="150"/>
      <c r="N909" s="150"/>
      <c r="O909" s="150"/>
      <c r="P909" s="150"/>
      <c r="Q909" s="150"/>
      <c r="R909" s="150"/>
      <c r="S909" s="150"/>
      <c r="T909" s="150"/>
      <c r="U909" s="150"/>
      <c r="V909" s="150"/>
      <c r="W909" s="150"/>
      <c r="X909" s="150"/>
      <c r="Y909" s="150"/>
      <c r="Z909" s="150"/>
      <c r="AA909" s="150"/>
      <c r="AB909" s="150"/>
      <c r="AC909" s="150"/>
      <c r="AD909" s="150"/>
      <c r="AE909" s="150"/>
      <c r="AF909" s="150"/>
      <c r="AG909" s="150"/>
      <c r="AH909" s="150"/>
      <c r="AI909" s="150"/>
      <c r="AJ909" s="150"/>
      <c r="AK909" s="150"/>
      <c r="AL909" s="150"/>
      <c r="AM909" s="150"/>
      <c r="AN909" s="150"/>
      <c r="AO909" s="150"/>
      <c r="AP909" s="150"/>
      <c r="AQ909" s="150"/>
      <c r="AR909" s="150"/>
      <c r="AS909" s="150"/>
      <c r="AT909" s="150"/>
      <c r="AU909" s="150"/>
      <c r="AV909" s="150"/>
      <c r="AW909" s="150"/>
      <c r="AX909" s="150"/>
      <c r="AY909" s="150"/>
      <c r="AZ909" s="150"/>
      <c r="BA909" s="150"/>
      <c r="BB909" s="150"/>
      <c r="BC909" s="150"/>
      <c r="BD909" s="150"/>
      <c r="BE909" s="150"/>
      <c r="BF909" s="150"/>
      <c r="BG909" s="150"/>
      <c r="BH909" s="150"/>
      <c r="BI909" s="150"/>
      <c r="BJ909" s="150"/>
      <c r="BK909" s="150"/>
      <c r="BL909" s="150"/>
      <c r="BM909" s="150"/>
      <c r="BN909" s="150"/>
      <c r="BO909" s="150"/>
      <c r="BP909" s="150"/>
      <c r="BQ909" s="150"/>
    </row>
    <row r="910" spans="1:69" x14ac:dyDescent="0.15">
      <c r="A910" s="82"/>
      <c r="H910" s="5"/>
      <c r="I910" s="5"/>
    </row>
    <row r="911" spans="1:69" x14ac:dyDescent="0.15">
      <c r="A911" s="82"/>
      <c r="H911" s="5"/>
      <c r="I911" s="5"/>
    </row>
    <row r="912" spans="1:69" x14ac:dyDescent="0.15">
      <c r="A912" s="82"/>
      <c r="H912" s="5"/>
      <c r="I912" s="5"/>
    </row>
    <row r="913" spans="1:28" ht="14.25" x14ac:dyDescent="0.15">
      <c r="A913" s="83" t="s">
        <v>184</v>
      </c>
      <c r="B913" s="5"/>
      <c r="D913" s="5"/>
      <c r="E913" s="5"/>
      <c r="F913" s="5"/>
      <c r="G913" s="5"/>
      <c r="H913" s="5"/>
      <c r="I913" s="5"/>
      <c r="J913" s="5"/>
      <c r="K913" s="5"/>
    </row>
    <row r="914" spans="1:28" s="207" customFormat="1" ht="22.5" customHeight="1" x14ac:dyDescent="0.15">
      <c r="A914" s="104" t="s">
        <v>40</v>
      </c>
      <c r="B914" s="104"/>
      <c r="C914" s="104"/>
      <c r="D914" s="104"/>
      <c r="E914" s="104"/>
      <c r="F914" s="104"/>
      <c r="G914" s="104"/>
      <c r="H914" s="104"/>
      <c r="I914" s="104"/>
      <c r="J914" s="227"/>
      <c r="K914" s="227"/>
      <c r="L914" s="227"/>
      <c r="M914" s="227"/>
      <c r="N914" s="227"/>
      <c r="O914" s="227"/>
      <c r="P914" s="227"/>
      <c r="Q914" s="227"/>
      <c r="R914" s="227"/>
    </row>
    <row r="915" spans="1:28" s="207" customFormat="1" ht="22.5" customHeight="1" x14ac:dyDescent="0.15">
      <c r="A915" s="215"/>
      <c r="B915" s="213" t="s">
        <v>183</v>
      </c>
      <c r="C915" s="219" t="s">
        <v>182</v>
      </c>
      <c r="D915" s="224" t="s">
        <v>181</v>
      </c>
      <c r="E915" s="226"/>
      <c r="F915" s="226"/>
      <c r="G915" s="226"/>
      <c r="H915" s="226"/>
      <c r="I915" s="226"/>
      <c r="J915" s="226"/>
      <c r="K915" s="226"/>
      <c r="L915" s="225"/>
      <c r="M915" s="224" t="s">
        <v>180</v>
      </c>
      <c r="N915" s="218"/>
      <c r="O915" s="218"/>
      <c r="P915" s="224" t="s">
        <v>179</v>
      </c>
      <c r="Q915" s="218"/>
      <c r="R915" s="223"/>
      <c r="S915" s="217" t="s">
        <v>178</v>
      </c>
      <c r="T915" s="218"/>
      <c r="U915" s="218"/>
      <c r="V915" s="218"/>
      <c r="W915" s="218"/>
      <c r="X915" s="218"/>
      <c r="Y915" s="218"/>
      <c r="Z915" s="218"/>
      <c r="AA915" s="218"/>
      <c r="AB915" s="216"/>
    </row>
    <row r="916" spans="1:28" s="207" customFormat="1" ht="22.5" customHeight="1" x14ac:dyDescent="0.15">
      <c r="A916" s="215"/>
      <c r="B916" s="213"/>
      <c r="C916" s="222"/>
      <c r="D916" s="219" t="s">
        <v>44</v>
      </c>
      <c r="E916" s="213" t="s">
        <v>177</v>
      </c>
      <c r="F916" s="213" t="s">
        <v>176</v>
      </c>
      <c r="G916" s="213" t="s">
        <v>175</v>
      </c>
      <c r="H916" s="219" t="s">
        <v>174</v>
      </c>
      <c r="I916" s="219" t="s">
        <v>173</v>
      </c>
      <c r="J916" s="219" t="s">
        <v>172</v>
      </c>
      <c r="K916" s="219" t="s">
        <v>171</v>
      </c>
      <c r="L916" s="219" t="s">
        <v>170</v>
      </c>
      <c r="M916" s="222" t="s">
        <v>44</v>
      </c>
      <c r="N916" s="219" t="s">
        <v>43</v>
      </c>
      <c r="O916" s="221" t="s">
        <v>42</v>
      </c>
      <c r="P916" s="220"/>
      <c r="Q916" s="219" t="s">
        <v>169</v>
      </c>
      <c r="R916" s="219" t="s">
        <v>168</v>
      </c>
      <c r="S916" s="219" t="s">
        <v>44</v>
      </c>
      <c r="T916" s="217" t="s">
        <v>167</v>
      </c>
      <c r="U916" s="218"/>
      <c r="V916" s="218"/>
      <c r="W916" s="218"/>
      <c r="X916" s="190"/>
      <c r="Y916" s="217" t="s">
        <v>166</v>
      </c>
      <c r="Z916" s="216"/>
      <c r="AA916" s="216"/>
      <c r="AB916" s="216"/>
    </row>
    <row r="917" spans="1:28" s="207" customFormat="1" ht="22.5" customHeight="1" x14ac:dyDescent="0.15">
      <c r="A917" s="215"/>
      <c r="B917" s="213"/>
      <c r="C917" s="211"/>
      <c r="D917" s="211"/>
      <c r="E917" s="214"/>
      <c r="F917" s="213"/>
      <c r="G917" s="213"/>
      <c r="H917" s="211"/>
      <c r="I917" s="211"/>
      <c r="J917" s="211"/>
      <c r="K917" s="211"/>
      <c r="L917" s="211"/>
      <c r="M917" s="211"/>
      <c r="N917" s="211"/>
      <c r="O917" s="212"/>
      <c r="P917" s="210"/>
      <c r="Q917" s="211"/>
      <c r="R917" s="211"/>
      <c r="S917" s="211"/>
      <c r="T917" s="210" t="s">
        <v>165</v>
      </c>
      <c r="U917" s="210" t="s">
        <v>164</v>
      </c>
      <c r="V917" s="210" t="s">
        <v>163</v>
      </c>
      <c r="W917" s="210" t="s">
        <v>162</v>
      </c>
      <c r="X917" s="210" t="s">
        <v>161</v>
      </c>
      <c r="Y917" s="209" t="s">
        <v>34</v>
      </c>
      <c r="Z917" s="210" t="s">
        <v>160</v>
      </c>
      <c r="AA917" s="209" t="s">
        <v>159</v>
      </c>
      <c r="AB917" s="208" t="s">
        <v>158</v>
      </c>
    </row>
    <row r="918" spans="1:28" s="198" customFormat="1" ht="26.25" customHeight="1" x14ac:dyDescent="0.15">
      <c r="A918" s="206">
        <v>2011</v>
      </c>
      <c r="B918" s="205">
        <v>0</v>
      </c>
      <c r="C918" s="203">
        <v>0</v>
      </c>
      <c r="D918" s="203">
        <v>0</v>
      </c>
      <c r="E918" s="203">
        <v>0</v>
      </c>
      <c r="F918" s="203">
        <v>0</v>
      </c>
      <c r="G918" s="203">
        <v>0</v>
      </c>
      <c r="H918" s="203">
        <v>0</v>
      </c>
      <c r="I918" s="203">
        <v>0</v>
      </c>
      <c r="J918" s="203">
        <v>0</v>
      </c>
      <c r="K918" s="203">
        <v>0</v>
      </c>
      <c r="L918" s="203">
        <v>0</v>
      </c>
      <c r="M918" s="203">
        <v>0</v>
      </c>
      <c r="N918" s="203">
        <v>0</v>
      </c>
      <c r="O918" s="203">
        <v>0</v>
      </c>
      <c r="P918" s="203">
        <v>0</v>
      </c>
      <c r="Q918" s="203">
        <v>0</v>
      </c>
      <c r="R918" s="203">
        <v>0</v>
      </c>
      <c r="S918" s="203">
        <v>0</v>
      </c>
      <c r="T918" s="203">
        <v>0</v>
      </c>
      <c r="U918" s="203">
        <v>0</v>
      </c>
      <c r="V918" s="203">
        <v>0</v>
      </c>
      <c r="W918" s="203">
        <v>0</v>
      </c>
      <c r="X918" s="203">
        <v>0</v>
      </c>
      <c r="Y918" s="203">
        <v>0</v>
      </c>
      <c r="Z918" s="203">
        <v>0</v>
      </c>
      <c r="AA918" s="203">
        <v>0</v>
      </c>
      <c r="AB918" s="203">
        <v>0</v>
      </c>
    </row>
    <row r="919" spans="1:28" s="198" customFormat="1" ht="26.25" customHeight="1" x14ac:dyDescent="0.15">
      <c r="A919" s="206">
        <v>2012</v>
      </c>
      <c r="B919" s="205">
        <v>0</v>
      </c>
      <c r="C919" s="203">
        <v>0</v>
      </c>
      <c r="D919" s="203">
        <v>0</v>
      </c>
      <c r="E919" s="203">
        <v>0</v>
      </c>
      <c r="F919" s="203">
        <v>0</v>
      </c>
      <c r="G919" s="203">
        <v>0</v>
      </c>
      <c r="H919" s="203">
        <v>0</v>
      </c>
      <c r="I919" s="203">
        <v>0</v>
      </c>
      <c r="J919" s="203">
        <v>0</v>
      </c>
      <c r="K919" s="203">
        <v>0</v>
      </c>
      <c r="L919" s="203">
        <v>0</v>
      </c>
      <c r="M919" s="203">
        <v>0</v>
      </c>
      <c r="N919" s="203">
        <v>0</v>
      </c>
      <c r="O919" s="203">
        <v>0</v>
      </c>
      <c r="P919" s="203">
        <v>0</v>
      </c>
      <c r="Q919" s="203">
        <v>0</v>
      </c>
      <c r="R919" s="203">
        <v>0</v>
      </c>
      <c r="S919" s="203">
        <v>0</v>
      </c>
      <c r="T919" s="203">
        <v>0</v>
      </c>
      <c r="U919" s="203">
        <v>0</v>
      </c>
      <c r="V919" s="203">
        <v>0</v>
      </c>
      <c r="W919" s="203">
        <v>0</v>
      </c>
      <c r="X919" s="203">
        <v>0</v>
      </c>
      <c r="Y919" s="203">
        <v>15</v>
      </c>
      <c r="Z919" s="204"/>
      <c r="AA919" s="203">
        <v>12</v>
      </c>
      <c r="AB919" s="202">
        <v>3</v>
      </c>
    </row>
    <row r="920" spans="1:28" s="198" customFormat="1" ht="26.25" customHeight="1" x14ac:dyDescent="0.15">
      <c r="A920" s="206">
        <v>2013</v>
      </c>
      <c r="B920" s="205">
        <v>9</v>
      </c>
      <c r="C920" s="203">
        <v>0</v>
      </c>
      <c r="D920" s="203">
        <v>9</v>
      </c>
      <c r="E920" s="203">
        <v>0</v>
      </c>
      <c r="F920" s="203">
        <v>0</v>
      </c>
      <c r="G920" s="203">
        <v>0</v>
      </c>
      <c r="H920" s="203">
        <v>0</v>
      </c>
      <c r="I920" s="203">
        <v>1</v>
      </c>
      <c r="J920" s="203">
        <v>1</v>
      </c>
      <c r="K920" s="203">
        <v>0</v>
      </c>
      <c r="L920" s="203">
        <v>7</v>
      </c>
      <c r="M920" s="203">
        <v>9</v>
      </c>
      <c r="N920" s="203">
        <v>4</v>
      </c>
      <c r="O920" s="203">
        <v>5</v>
      </c>
      <c r="P920" s="203">
        <v>9</v>
      </c>
      <c r="Q920" s="203">
        <v>9</v>
      </c>
      <c r="R920" s="203">
        <v>0</v>
      </c>
      <c r="S920" s="203">
        <v>0</v>
      </c>
      <c r="T920" s="203">
        <v>0</v>
      </c>
      <c r="U920" s="203">
        <v>0</v>
      </c>
      <c r="V920" s="203">
        <v>0</v>
      </c>
      <c r="W920" s="203">
        <v>0</v>
      </c>
      <c r="X920" s="203">
        <v>0</v>
      </c>
      <c r="Y920" s="203">
        <v>9</v>
      </c>
      <c r="Z920" s="204">
        <v>0</v>
      </c>
      <c r="AA920" s="203">
        <v>0</v>
      </c>
      <c r="AB920" s="202">
        <v>9</v>
      </c>
    </row>
    <row r="921" spans="1:28" s="198" customFormat="1" ht="26.25" customHeight="1" x14ac:dyDescent="0.15">
      <c r="A921" s="20">
        <v>2014</v>
      </c>
      <c r="B921" s="201">
        <v>8</v>
      </c>
      <c r="C921" s="199">
        <v>3</v>
      </c>
      <c r="D921" s="199">
        <v>5</v>
      </c>
      <c r="E921" s="199">
        <v>0</v>
      </c>
      <c r="F921" s="199">
        <v>2</v>
      </c>
      <c r="G921" s="199">
        <v>0</v>
      </c>
      <c r="H921" s="199">
        <v>2</v>
      </c>
      <c r="I921" s="199">
        <v>0</v>
      </c>
      <c r="J921" s="199">
        <v>0</v>
      </c>
      <c r="K921" s="199">
        <v>1</v>
      </c>
      <c r="L921" s="199">
        <v>0</v>
      </c>
      <c r="M921" s="199">
        <v>5</v>
      </c>
      <c r="N921" s="199">
        <v>2</v>
      </c>
      <c r="O921" s="199">
        <v>3</v>
      </c>
      <c r="P921" s="200">
        <v>5</v>
      </c>
      <c r="Q921" s="199">
        <v>5</v>
      </c>
      <c r="R921" s="199">
        <v>0</v>
      </c>
      <c r="S921" s="200">
        <v>5</v>
      </c>
      <c r="T921" s="199">
        <v>5</v>
      </c>
      <c r="U921" s="199">
        <v>5</v>
      </c>
      <c r="V921" s="199">
        <v>0</v>
      </c>
      <c r="W921" s="199">
        <v>0</v>
      </c>
      <c r="X921" s="199">
        <v>0</v>
      </c>
      <c r="Y921" s="199">
        <v>0</v>
      </c>
      <c r="Z921" s="199">
        <v>0</v>
      </c>
      <c r="AA921" s="199">
        <v>0</v>
      </c>
      <c r="AB921" s="199">
        <v>0</v>
      </c>
    </row>
    <row r="922" spans="1:28" s="198" customFormat="1" ht="26.25" customHeight="1" x14ac:dyDescent="0.15">
      <c r="A922" s="20">
        <v>2015</v>
      </c>
      <c r="B922" s="201">
        <v>15</v>
      </c>
      <c r="C922" s="199">
        <v>0</v>
      </c>
      <c r="D922" s="199">
        <v>15</v>
      </c>
      <c r="E922" s="199">
        <v>0</v>
      </c>
      <c r="F922" s="199">
        <v>4</v>
      </c>
      <c r="G922" s="199">
        <v>0</v>
      </c>
      <c r="H922" s="199">
        <v>3</v>
      </c>
      <c r="I922" s="199">
        <v>5</v>
      </c>
      <c r="J922" s="199">
        <v>1</v>
      </c>
      <c r="K922" s="199">
        <v>1</v>
      </c>
      <c r="L922" s="199">
        <v>1</v>
      </c>
      <c r="M922" s="199">
        <v>15</v>
      </c>
      <c r="N922" s="199">
        <v>9</v>
      </c>
      <c r="O922" s="199">
        <v>6</v>
      </c>
      <c r="P922" s="200">
        <v>15</v>
      </c>
      <c r="Q922" s="199">
        <v>15</v>
      </c>
      <c r="R922" s="199">
        <v>0</v>
      </c>
      <c r="S922" s="200">
        <v>10</v>
      </c>
      <c r="T922" s="199">
        <v>10</v>
      </c>
      <c r="U922" s="199">
        <v>10</v>
      </c>
      <c r="V922" s="199">
        <v>0</v>
      </c>
      <c r="W922" s="199">
        <v>0</v>
      </c>
      <c r="X922" s="199">
        <v>0</v>
      </c>
      <c r="Y922" s="199">
        <v>5</v>
      </c>
      <c r="Z922" s="199">
        <v>0</v>
      </c>
      <c r="AA922" s="199">
        <v>4</v>
      </c>
      <c r="AB922" s="199">
        <v>1</v>
      </c>
    </row>
    <row r="923" spans="1:28" s="194" customFormat="1" ht="26.25" customHeight="1" x14ac:dyDescent="0.15">
      <c r="A923" s="17">
        <v>2016</v>
      </c>
      <c r="B923" s="197">
        <v>19</v>
      </c>
      <c r="C923" s="195">
        <v>0</v>
      </c>
      <c r="D923" s="195">
        <v>19</v>
      </c>
      <c r="E923" s="195">
        <v>0</v>
      </c>
      <c r="F923" s="195">
        <v>1</v>
      </c>
      <c r="G923" s="195">
        <v>0</v>
      </c>
      <c r="H923" s="195">
        <v>3</v>
      </c>
      <c r="I923" s="195">
        <v>3</v>
      </c>
      <c r="J923" s="195">
        <v>0</v>
      </c>
      <c r="K923" s="195">
        <v>3</v>
      </c>
      <c r="L923" s="195">
        <v>9</v>
      </c>
      <c r="M923" s="195">
        <v>19</v>
      </c>
      <c r="N923" s="195">
        <v>8</v>
      </c>
      <c r="O923" s="195">
        <v>11</v>
      </c>
      <c r="P923" s="196">
        <v>19</v>
      </c>
      <c r="Q923" s="195">
        <v>17</v>
      </c>
      <c r="R923" s="195">
        <v>2</v>
      </c>
      <c r="S923" s="196">
        <v>19</v>
      </c>
      <c r="T923" s="195">
        <v>17</v>
      </c>
      <c r="U923" s="195">
        <v>16</v>
      </c>
      <c r="V923" s="195">
        <v>0</v>
      </c>
      <c r="W923" s="195">
        <v>0</v>
      </c>
      <c r="X923" s="195">
        <v>1</v>
      </c>
      <c r="Y923" s="195">
        <v>2</v>
      </c>
      <c r="Z923" s="195">
        <v>0</v>
      </c>
      <c r="AA923" s="195">
        <v>0</v>
      </c>
      <c r="AB923" s="195">
        <v>2</v>
      </c>
    </row>
    <row r="924" spans="1:28" s="192" customFormat="1" ht="15.75" customHeight="1" x14ac:dyDescent="0.15">
      <c r="A924" s="192" t="s">
        <v>125</v>
      </c>
      <c r="C924" s="193"/>
      <c r="D924" s="193"/>
      <c r="E924" s="193"/>
      <c r="F924" s="193"/>
      <c r="G924" s="193"/>
      <c r="H924" s="193"/>
      <c r="I924" s="193"/>
      <c r="J924" s="193"/>
      <c r="K924" s="193"/>
      <c r="L924" s="193"/>
      <c r="M924" s="193"/>
      <c r="N924" s="193"/>
      <c r="O924" s="193"/>
      <c r="P924" s="193"/>
      <c r="Q924" s="193"/>
      <c r="R924" s="193"/>
      <c r="S924" s="193"/>
      <c r="T924" s="193"/>
      <c r="U924" s="193"/>
    </row>
    <row r="925" spans="1:28" x14ac:dyDescent="0.15">
      <c r="A925" s="144"/>
      <c r="B925" s="191"/>
      <c r="C925" s="191"/>
      <c r="D925" s="191"/>
      <c r="E925" s="191"/>
      <c r="F925" s="191"/>
      <c r="G925" s="191"/>
      <c r="H925" s="191"/>
      <c r="I925" s="191"/>
      <c r="J925" s="191"/>
      <c r="K925" s="191"/>
      <c r="L925" s="191"/>
      <c r="M925" s="191"/>
    </row>
    <row r="926" spans="1:28" ht="18.75" x14ac:dyDescent="0.15">
      <c r="A926" s="2"/>
    </row>
    <row r="928" spans="1:28" ht="18.75" x14ac:dyDescent="0.15">
      <c r="A928" s="83" t="s">
        <v>157</v>
      </c>
      <c r="B928" s="5"/>
      <c r="D928" s="168"/>
      <c r="E928" s="168"/>
      <c r="F928" s="5"/>
      <c r="G928" s="5"/>
    </row>
    <row r="929" spans="1:17" ht="12.75" customHeight="1" x14ac:dyDescent="0.15">
      <c r="A929" s="83"/>
      <c r="B929" s="5"/>
      <c r="D929" s="168"/>
      <c r="E929" s="168"/>
      <c r="F929" s="5"/>
      <c r="G929" s="5"/>
    </row>
    <row r="930" spans="1:17" ht="20.25" customHeight="1" x14ac:dyDescent="0.15">
      <c r="A930" s="82" t="s">
        <v>156</v>
      </c>
      <c r="B930" s="5"/>
      <c r="C930" s="5"/>
      <c r="D930" s="5"/>
      <c r="E930" s="5"/>
      <c r="F930" s="5"/>
      <c r="G930" s="5"/>
    </row>
    <row r="931" spans="1:17" ht="30" customHeight="1" x14ac:dyDescent="0.15">
      <c r="A931" s="164" t="s">
        <v>61</v>
      </c>
      <c r="B931" s="39" t="s">
        <v>155</v>
      </c>
      <c r="C931" s="118"/>
      <c r="D931" s="39" t="s">
        <v>154</v>
      </c>
      <c r="E931" s="190"/>
      <c r="F931" s="39" t="s">
        <v>153</v>
      </c>
      <c r="G931" s="190"/>
      <c r="H931" s="39" t="s">
        <v>152</v>
      </c>
      <c r="I931" s="118"/>
      <c r="J931" s="104"/>
      <c r="K931" s="104"/>
      <c r="L931" s="104"/>
      <c r="M931" s="104"/>
      <c r="N931" s="104"/>
      <c r="O931" s="104"/>
      <c r="P931" s="104"/>
      <c r="Q931" s="104"/>
    </row>
    <row r="932" spans="1:17" ht="20.25" customHeight="1" x14ac:dyDescent="0.15">
      <c r="A932" s="189"/>
      <c r="B932" s="188" t="s">
        <v>151</v>
      </c>
      <c r="C932" s="81" t="s">
        <v>150</v>
      </c>
      <c r="D932" s="188" t="s">
        <v>151</v>
      </c>
      <c r="E932" s="81" t="s">
        <v>150</v>
      </c>
      <c r="F932" s="188" t="s">
        <v>151</v>
      </c>
      <c r="G932" s="81" t="s">
        <v>150</v>
      </c>
      <c r="H932" s="185" t="s">
        <v>151</v>
      </c>
      <c r="I932" s="79" t="s">
        <v>150</v>
      </c>
      <c r="J932" s="104"/>
      <c r="K932" s="75"/>
      <c r="L932" s="75"/>
      <c r="M932" s="75"/>
      <c r="N932" s="104"/>
      <c r="O932" s="75"/>
      <c r="P932" s="75"/>
      <c r="Q932" s="75"/>
    </row>
    <row r="933" spans="1:17" ht="26.25" customHeight="1" x14ac:dyDescent="0.15">
      <c r="A933" s="187"/>
      <c r="B933" s="186"/>
      <c r="C933" s="109"/>
      <c r="D933" s="186"/>
      <c r="E933" s="109"/>
      <c r="F933" s="186"/>
      <c r="G933" s="109"/>
      <c r="H933" s="185"/>
      <c r="I933" s="184"/>
      <c r="J933" s="104"/>
      <c r="K933" s="75"/>
      <c r="L933" s="75"/>
      <c r="M933" s="75"/>
      <c r="N933" s="104"/>
      <c r="O933" s="75"/>
      <c r="P933" s="75"/>
      <c r="Q933" s="75"/>
    </row>
    <row r="934" spans="1:17" ht="26.25" customHeight="1" x14ac:dyDescent="0.15">
      <c r="A934" s="74" t="s">
        <v>31</v>
      </c>
      <c r="B934" s="183">
        <v>1771</v>
      </c>
      <c r="C934" s="183">
        <v>4671</v>
      </c>
      <c r="D934" s="183">
        <v>887</v>
      </c>
      <c r="E934" s="183">
        <v>2313</v>
      </c>
      <c r="F934" s="183">
        <v>883</v>
      </c>
      <c r="G934" s="183">
        <v>2355</v>
      </c>
      <c r="H934" s="183">
        <v>1</v>
      </c>
      <c r="I934" s="183">
        <v>3</v>
      </c>
      <c r="J934"/>
      <c r="K934"/>
      <c r="L934"/>
      <c r="M934"/>
      <c r="N934"/>
      <c r="O934"/>
      <c r="P934"/>
      <c r="Q934"/>
    </row>
    <row r="935" spans="1:17" ht="26.25" customHeight="1" x14ac:dyDescent="0.15">
      <c r="A935" s="12" t="s">
        <v>30</v>
      </c>
      <c r="B935" s="180">
        <v>2258</v>
      </c>
      <c r="C935" s="179">
        <v>6049</v>
      </c>
      <c r="D935" s="179">
        <v>1068</v>
      </c>
      <c r="E935" s="179">
        <v>2815</v>
      </c>
      <c r="F935" s="179">
        <v>1190</v>
      </c>
      <c r="G935" s="179">
        <v>3234</v>
      </c>
      <c r="H935" s="179">
        <v>0</v>
      </c>
      <c r="I935" s="179">
        <v>0</v>
      </c>
      <c r="J935"/>
      <c r="K935"/>
      <c r="L935"/>
      <c r="M935"/>
      <c r="N935"/>
      <c r="O935"/>
      <c r="P935"/>
      <c r="Q935"/>
    </row>
    <row r="936" spans="1:17" ht="26.25" customHeight="1" x14ac:dyDescent="0.15">
      <c r="A936" s="12" t="s">
        <v>29</v>
      </c>
      <c r="B936" s="182">
        <v>2276</v>
      </c>
      <c r="C936" s="181">
        <v>6068</v>
      </c>
      <c r="D936" s="181">
        <v>1140</v>
      </c>
      <c r="E936" s="181">
        <v>3017</v>
      </c>
      <c r="F936" s="181">
        <v>1136</v>
      </c>
      <c r="G936" s="181">
        <v>3051</v>
      </c>
      <c r="H936" s="181">
        <v>0</v>
      </c>
      <c r="I936" s="181">
        <v>0</v>
      </c>
      <c r="J936"/>
      <c r="K936"/>
      <c r="L936"/>
      <c r="M936"/>
      <c r="N936"/>
      <c r="O936"/>
      <c r="P936"/>
      <c r="Q936"/>
    </row>
    <row r="937" spans="1:17" ht="26.25" customHeight="1" x14ac:dyDescent="0.15">
      <c r="A937" s="12" t="s">
        <v>48</v>
      </c>
      <c r="B937" s="180">
        <v>2254</v>
      </c>
      <c r="C937" s="179">
        <v>5692</v>
      </c>
      <c r="D937" s="179">
        <v>1132</v>
      </c>
      <c r="E937" s="179">
        <v>2861</v>
      </c>
      <c r="F937" s="179">
        <v>1122</v>
      </c>
      <c r="G937" s="179">
        <v>2831</v>
      </c>
      <c r="H937" s="179">
        <v>0</v>
      </c>
      <c r="I937" s="179">
        <v>0</v>
      </c>
      <c r="J937"/>
      <c r="K937"/>
      <c r="L937"/>
      <c r="M937"/>
      <c r="N937"/>
      <c r="O937"/>
      <c r="P937"/>
      <c r="Q937"/>
    </row>
    <row r="938" spans="1:17" ht="26.25" customHeight="1" x14ac:dyDescent="0.15">
      <c r="A938" s="12" t="s">
        <v>27</v>
      </c>
      <c r="B938" s="178">
        <v>2205</v>
      </c>
      <c r="C938" s="92">
        <v>5555</v>
      </c>
      <c r="D938" s="92">
        <v>1029</v>
      </c>
      <c r="E938" s="92">
        <v>2600</v>
      </c>
      <c r="F938" s="92">
        <v>1176</v>
      </c>
      <c r="G938" s="92">
        <v>2955</v>
      </c>
      <c r="H938" s="92">
        <v>0</v>
      </c>
      <c r="I938" s="92">
        <v>0</v>
      </c>
      <c r="J938" s="177"/>
      <c r="K938" s="177"/>
      <c r="L938" s="177"/>
      <c r="M938" s="177"/>
      <c r="N938" s="177"/>
      <c r="O938" s="177"/>
      <c r="P938" s="177"/>
      <c r="Q938" s="177"/>
    </row>
    <row r="939" spans="1:17" ht="26.25" customHeight="1" x14ac:dyDescent="0.15">
      <c r="A939" s="9" t="s">
        <v>26</v>
      </c>
      <c r="B939" s="176">
        <v>2233</v>
      </c>
      <c r="C939" s="86">
        <v>5416</v>
      </c>
      <c r="D939" s="86">
        <v>465</v>
      </c>
      <c r="E939" s="86">
        <v>1775</v>
      </c>
      <c r="F939" s="86">
        <v>1768</v>
      </c>
      <c r="G939" s="86">
        <v>3641</v>
      </c>
      <c r="H939" s="86"/>
      <c r="I939" s="86"/>
      <c r="J939"/>
      <c r="K939"/>
      <c r="L939"/>
      <c r="M939"/>
      <c r="N939"/>
      <c r="O939"/>
      <c r="P939"/>
      <c r="Q939"/>
    </row>
    <row r="940" spans="1:17" ht="13.5" customHeight="1" x14ac:dyDescent="0.15">
      <c r="A940" s="100"/>
      <c r="B940" s="92">
        <f>SUM(B941:B963)</f>
        <v>2233</v>
      </c>
      <c r="C940" s="92">
        <f>SUM(C941:C963)</f>
        <v>5416</v>
      </c>
      <c r="D940" s="92">
        <f>SUM(D941:D963)</f>
        <v>465</v>
      </c>
      <c r="E940" s="92">
        <f>SUM(E941:E963)</f>
        <v>1775</v>
      </c>
      <c r="F940" s="92">
        <f>SUM(F941:F963)</f>
        <v>1768</v>
      </c>
      <c r="G940" s="92">
        <f>SUM(G941:G963)</f>
        <v>3641</v>
      </c>
      <c r="H940" s="92">
        <f>SUM(H941:H963)</f>
        <v>0</v>
      </c>
      <c r="I940" s="92">
        <f>SUM(I941:I963)</f>
        <v>0</v>
      </c>
      <c r="J940" s="67"/>
      <c r="K940" s="67"/>
      <c r="L940" s="67"/>
      <c r="M940" s="67"/>
      <c r="N940" s="67"/>
      <c r="O940" s="18"/>
      <c r="P940" s="18"/>
      <c r="Q940" s="18"/>
    </row>
    <row r="941" spans="1:17" ht="18" customHeight="1" x14ac:dyDescent="0.15">
      <c r="A941" s="12" t="s">
        <v>25</v>
      </c>
      <c r="B941" s="174">
        <v>49</v>
      </c>
      <c r="C941" s="174">
        <v>116</v>
      </c>
      <c r="D941" s="174">
        <v>6</v>
      </c>
      <c r="E941" s="174">
        <v>31</v>
      </c>
      <c r="F941" s="175">
        <v>43</v>
      </c>
      <c r="G941" s="175">
        <v>85</v>
      </c>
      <c r="H941" s="92">
        <v>0</v>
      </c>
      <c r="I941" s="92">
        <v>0</v>
      </c>
      <c r="J941" s="67"/>
      <c r="K941" s="67"/>
      <c r="L941" s="19"/>
      <c r="M941" s="19"/>
      <c r="N941" s="19"/>
      <c r="O941" s="19"/>
      <c r="P941" s="19"/>
      <c r="Q941" s="19"/>
    </row>
    <row r="942" spans="1:17" ht="18" customHeight="1" x14ac:dyDescent="0.15">
      <c r="A942" s="12" t="s">
        <v>24</v>
      </c>
      <c r="B942" s="174">
        <v>65</v>
      </c>
      <c r="C942" s="174">
        <v>149</v>
      </c>
      <c r="D942" s="174">
        <v>10</v>
      </c>
      <c r="E942" s="174">
        <v>41</v>
      </c>
      <c r="F942" s="175">
        <v>55</v>
      </c>
      <c r="G942" s="175">
        <v>108</v>
      </c>
      <c r="H942" s="92">
        <v>0</v>
      </c>
      <c r="I942" s="92">
        <v>0</v>
      </c>
      <c r="J942" s="67"/>
      <c r="K942" s="67"/>
      <c r="L942" s="19"/>
      <c r="M942" s="19"/>
      <c r="N942" s="19"/>
      <c r="O942" s="19"/>
      <c r="P942" s="19"/>
      <c r="Q942" s="19"/>
    </row>
    <row r="943" spans="1:17" ht="18" customHeight="1" x14ac:dyDescent="0.15">
      <c r="A943" s="12" t="s">
        <v>23</v>
      </c>
      <c r="B943" s="174">
        <v>19</v>
      </c>
      <c r="C943" s="174">
        <v>48</v>
      </c>
      <c r="D943" s="174">
        <v>4</v>
      </c>
      <c r="E943" s="174">
        <v>20</v>
      </c>
      <c r="F943" s="175">
        <v>15</v>
      </c>
      <c r="G943" s="175">
        <v>28</v>
      </c>
      <c r="H943" s="92">
        <v>0</v>
      </c>
      <c r="I943" s="92">
        <v>0</v>
      </c>
      <c r="J943" s="67"/>
      <c r="K943" s="67"/>
      <c r="L943" s="19"/>
      <c r="M943" s="19"/>
      <c r="N943" s="19"/>
      <c r="O943" s="19"/>
      <c r="P943" s="19"/>
      <c r="Q943" s="19"/>
    </row>
    <row r="944" spans="1:17" ht="18" customHeight="1" x14ac:dyDescent="0.15">
      <c r="A944" s="12" t="s">
        <v>22</v>
      </c>
      <c r="B944" s="174">
        <v>28</v>
      </c>
      <c r="C944" s="174">
        <v>70</v>
      </c>
      <c r="D944" s="174">
        <v>10</v>
      </c>
      <c r="E944" s="174">
        <v>32</v>
      </c>
      <c r="F944" s="175">
        <v>18</v>
      </c>
      <c r="G944" s="175">
        <v>38</v>
      </c>
      <c r="H944" s="92">
        <v>0</v>
      </c>
      <c r="I944" s="92">
        <v>0</v>
      </c>
      <c r="J944" s="67"/>
      <c r="K944" s="67"/>
      <c r="L944" s="19"/>
      <c r="M944" s="19"/>
      <c r="N944" s="19"/>
      <c r="O944" s="19"/>
      <c r="P944" s="19"/>
      <c r="Q944" s="19"/>
    </row>
    <row r="945" spans="1:38" ht="18" customHeight="1" x14ac:dyDescent="0.15">
      <c r="A945" s="12" t="s">
        <v>21</v>
      </c>
      <c r="B945" s="174">
        <v>37</v>
      </c>
      <c r="C945" s="174">
        <v>89</v>
      </c>
      <c r="D945" s="174">
        <v>5</v>
      </c>
      <c r="E945" s="174">
        <v>27</v>
      </c>
      <c r="F945" s="175">
        <v>32</v>
      </c>
      <c r="G945" s="175">
        <v>62</v>
      </c>
      <c r="H945" s="92">
        <v>0</v>
      </c>
      <c r="I945" s="92">
        <v>0</v>
      </c>
      <c r="J945" s="67"/>
      <c r="K945" s="67"/>
      <c r="L945" s="19"/>
      <c r="M945" s="19"/>
      <c r="N945" s="19"/>
      <c r="O945" s="19"/>
      <c r="P945" s="19"/>
      <c r="Q945" s="19"/>
    </row>
    <row r="946" spans="1:38" ht="18" customHeight="1" x14ac:dyDescent="0.15">
      <c r="A946" s="12" t="s">
        <v>20</v>
      </c>
      <c r="B946" s="174">
        <v>60</v>
      </c>
      <c r="C946" s="174">
        <v>136</v>
      </c>
      <c r="D946" s="174">
        <v>11</v>
      </c>
      <c r="E946" s="174">
        <v>44</v>
      </c>
      <c r="F946" s="175">
        <v>49</v>
      </c>
      <c r="G946" s="175">
        <v>92</v>
      </c>
      <c r="H946" s="92">
        <v>0</v>
      </c>
      <c r="I946" s="92">
        <v>0</v>
      </c>
      <c r="J946" s="67"/>
      <c r="K946" s="67"/>
      <c r="L946" s="19"/>
      <c r="M946" s="19"/>
      <c r="N946" s="19"/>
      <c r="O946" s="19"/>
      <c r="P946" s="19"/>
      <c r="Q946" s="19"/>
    </row>
    <row r="947" spans="1:38" ht="18" customHeight="1" x14ac:dyDescent="0.15">
      <c r="A947" s="12" t="s">
        <v>19</v>
      </c>
      <c r="B947" s="174">
        <v>174</v>
      </c>
      <c r="C947" s="174">
        <v>406</v>
      </c>
      <c r="D947" s="174">
        <v>27</v>
      </c>
      <c r="E947" s="174">
        <v>103</v>
      </c>
      <c r="F947" s="175">
        <v>147</v>
      </c>
      <c r="G947" s="175">
        <v>303</v>
      </c>
      <c r="H947" s="92">
        <v>0</v>
      </c>
      <c r="I947" s="92">
        <v>0</v>
      </c>
      <c r="J947" s="67"/>
      <c r="K947" s="67"/>
      <c r="L947" s="19"/>
      <c r="M947" s="19"/>
      <c r="N947" s="19"/>
      <c r="O947" s="19"/>
      <c r="P947" s="19"/>
      <c r="Q947" s="19"/>
    </row>
    <row r="948" spans="1:38" ht="18" customHeight="1" x14ac:dyDescent="0.15">
      <c r="A948" s="12" t="s">
        <v>18</v>
      </c>
      <c r="B948" s="174">
        <v>63</v>
      </c>
      <c r="C948" s="174">
        <v>158</v>
      </c>
      <c r="D948" s="174">
        <v>14</v>
      </c>
      <c r="E948" s="174">
        <v>48</v>
      </c>
      <c r="F948" s="175">
        <v>49</v>
      </c>
      <c r="G948" s="175">
        <v>110</v>
      </c>
      <c r="H948" s="92">
        <v>0</v>
      </c>
      <c r="I948" s="92">
        <v>0</v>
      </c>
      <c r="J948" s="67"/>
      <c r="K948" s="67"/>
      <c r="L948" s="19"/>
      <c r="M948" s="19"/>
      <c r="N948" s="19"/>
      <c r="O948" s="19"/>
      <c r="P948" s="19"/>
      <c r="Q948" s="19"/>
      <c r="AL948" s="1" t="s">
        <v>17</v>
      </c>
    </row>
    <row r="949" spans="1:38" ht="18" customHeight="1" x14ac:dyDescent="0.15">
      <c r="A949" s="12" t="s">
        <v>16</v>
      </c>
      <c r="B949" s="174">
        <v>68</v>
      </c>
      <c r="C949" s="174">
        <v>163</v>
      </c>
      <c r="D949" s="174">
        <v>16</v>
      </c>
      <c r="E949" s="174">
        <v>46</v>
      </c>
      <c r="F949" s="175">
        <v>52</v>
      </c>
      <c r="G949" s="175">
        <v>117</v>
      </c>
      <c r="H949" s="92">
        <v>0</v>
      </c>
      <c r="I949" s="92">
        <v>0</v>
      </c>
      <c r="J949" s="67"/>
      <c r="K949" s="67"/>
      <c r="L949" s="19"/>
      <c r="M949" s="19"/>
      <c r="N949" s="19"/>
      <c r="O949" s="19"/>
      <c r="P949" s="19"/>
      <c r="Q949" s="19"/>
    </row>
    <row r="950" spans="1:38" ht="18" customHeight="1" x14ac:dyDescent="0.15">
      <c r="A950" s="12" t="s">
        <v>15</v>
      </c>
      <c r="B950" s="174">
        <v>67</v>
      </c>
      <c r="C950" s="174">
        <v>151</v>
      </c>
      <c r="D950" s="174">
        <v>14</v>
      </c>
      <c r="E950" s="174">
        <v>52</v>
      </c>
      <c r="F950" s="175">
        <v>53</v>
      </c>
      <c r="G950" s="175">
        <v>99</v>
      </c>
      <c r="H950" s="92">
        <v>0</v>
      </c>
      <c r="I950" s="92">
        <v>0</v>
      </c>
      <c r="J950" s="67"/>
      <c r="K950" s="67"/>
      <c r="L950" s="19"/>
      <c r="M950" s="19"/>
      <c r="N950" s="19"/>
      <c r="O950" s="19"/>
      <c r="P950" s="19"/>
      <c r="Q950" s="19"/>
    </row>
    <row r="951" spans="1:38" ht="18" customHeight="1" x14ac:dyDescent="0.15">
      <c r="A951" s="12" t="s">
        <v>14</v>
      </c>
      <c r="B951" s="174">
        <v>53</v>
      </c>
      <c r="C951" s="174">
        <v>132</v>
      </c>
      <c r="D951" s="174">
        <v>13</v>
      </c>
      <c r="E951" s="174">
        <v>45</v>
      </c>
      <c r="F951" s="175">
        <v>40</v>
      </c>
      <c r="G951" s="175">
        <v>87</v>
      </c>
      <c r="H951" s="92">
        <v>0</v>
      </c>
      <c r="I951" s="92">
        <v>0</v>
      </c>
      <c r="J951" s="67"/>
      <c r="K951" s="67"/>
      <c r="L951" s="19"/>
      <c r="M951" s="19"/>
      <c r="N951" s="19"/>
      <c r="O951" s="19"/>
      <c r="P951" s="19"/>
      <c r="Q951" s="19"/>
    </row>
    <row r="952" spans="1:38" ht="18" customHeight="1" x14ac:dyDescent="0.15">
      <c r="A952" s="12" t="s">
        <v>13</v>
      </c>
      <c r="B952" s="174">
        <v>123</v>
      </c>
      <c r="C952" s="174">
        <v>299</v>
      </c>
      <c r="D952" s="174">
        <v>27</v>
      </c>
      <c r="E952" s="174">
        <v>105</v>
      </c>
      <c r="F952" s="175">
        <v>96</v>
      </c>
      <c r="G952" s="175">
        <v>194</v>
      </c>
      <c r="H952" s="92">
        <v>0</v>
      </c>
      <c r="I952" s="92">
        <v>0</v>
      </c>
      <c r="J952" s="67"/>
      <c r="K952" s="67"/>
      <c r="L952" s="19"/>
      <c r="M952" s="19"/>
      <c r="N952" s="19"/>
      <c r="O952" s="19"/>
      <c r="P952" s="19"/>
      <c r="Q952" s="19"/>
    </row>
    <row r="953" spans="1:38" ht="18" customHeight="1" x14ac:dyDescent="0.15">
      <c r="A953" s="12" t="s">
        <v>64</v>
      </c>
      <c r="B953" s="174">
        <v>95</v>
      </c>
      <c r="C953" s="174">
        <v>224</v>
      </c>
      <c r="D953" s="174">
        <v>22</v>
      </c>
      <c r="E953" s="174">
        <v>78</v>
      </c>
      <c r="F953" s="175">
        <v>73</v>
      </c>
      <c r="G953" s="175">
        <v>146</v>
      </c>
      <c r="H953" s="92">
        <v>0</v>
      </c>
      <c r="I953" s="92">
        <v>0</v>
      </c>
      <c r="J953" s="67"/>
      <c r="K953" s="67"/>
      <c r="L953" s="19"/>
      <c r="M953" s="19"/>
      <c r="N953" s="19"/>
      <c r="O953" s="19"/>
      <c r="P953" s="19"/>
      <c r="Q953" s="19"/>
    </row>
    <row r="954" spans="1:38" ht="18" customHeight="1" x14ac:dyDescent="0.15">
      <c r="A954" s="12" t="s">
        <v>11</v>
      </c>
      <c r="B954" s="174">
        <v>33</v>
      </c>
      <c r="C954" s="174">
        <v>79</v>
      </c>
      <c r="D954" s="174">
        <v>7</v>
      </c>
      <c r="E954" s="174">
        <v>37</v>
      </c>
      <c r="F954" s="175">
        <v>26</v>
      </c>
      <c r="G954" s="175">
        <v>42</v>
      </c>
      <c r="H954" s="92">
        <v>0</v>
      </c>
      <c r="I954" s="92">
        <v>0</v>
      </c>
      <c r="J954" s="67"/>
      <c r="K954" s="67"/>
      <c r="L954" s="19"/>
      <c r="M954" s="19"/>
      <c r="N954" s="19"/>
      <c r="O954" s="19"/>
      <c r="P954" s="19"/>
      <c r="Q954" s="19"/>
    </row>
    <row r="955" spans="1:38" ht="18" customHeight="1" x14ac:dyDescent="0.15">
      <c r="A955" s="12" t="s">
        <v>10</v>
      </c>
      <c r="B955" s="174">
        <v>129</v>
      </c>
      <c r="C955" s="174">
        <v>325</v>
      </c>
      <c r="D955" s="174">
        <v>26</v>
      </c>
      <c r="E955" s="174">
        <v>111</v>
      </c>
      <c r="F955" s="175">
        <v>103</v>
      </c>
      <c r="G955" s="175">
        <v>214</v>
      </c>
      <c r="H955" s="92">
        <v>0</v>
      </c>
      <c r="I955" s="92">
        <v>0</v>
      </c>
      <c r="J955" s="67"/>
      <c r="K955" s="67"/>
      <c r="L955" s="19"/>
      <c r="M955" s="19"/>
      <c r="N955" s="19"/>
      <c r="O955" s="19"/>
      <c r="P955" s="19"/>
      <c r="Q955" s="19"/>
    </row>
    <row r="956" spans="1:38" ht="18" customHeight="1" x14ac:dyDescent="0.15">
      <c r="A956" s="12" t="s">
        <v>9</v>
      </c>
      <c r="B956" s="174">
        <v>115</v>
      </c>
      <c r="C956" s="174">
        <v>275</v>
      </c>
      <c r="D956" s="174">
        <v>23</v>
      </c>
      <c r="E956" s="174">
        <v>93</v>
      </c>
      <c r="F956" s="175">
        <v>92</v>
      </c>
      <c r="G956" s="175">
        <v>182</v>
      </c>
      <c r="H956" s="92">
        <v>0</v>
      </c>
      <c r="I956" s="92">
        <v>0</v>
      </c>
      <c r="J956" s="67"/>
      <c r="K956" s="67"/>
      <c r="L956" s="19"/>
      <c r="M956" s="19"/>
      <c r="N956" s="19"/>
      <c r="O956" s="19"/>
      <c r="P956" s="19"/>
      <c r="Q956" s="19"/>
    </row>
    <row r="957" spans="1:38" ht="18" customHeight="1" x14ac:dyDescent="0.15">
      <c r="A957" s="12" t="s">
        <v>8</v>
      </c>
      <c r="B957" s="174">
        <v>92</v>
      </c>
      <c r="C957" s="174">
        <v>217</v>
      </c>
      <c r="D957" s="174">
        <v>34</v>
      </c>
      <c r="E957" s="174">
        <v>98</v>
      </c>
      <c r="F957" s="175">
        <v>58</v>
      </c>
      <c r="G957" s="175">
        <v>119</v>
      </c>
      <c r="H957" s="92">
        <v>0</v>
      </c>
      <c r="I957" s="92">
        <v>0</v>
      </c>
      <c r="J957" s="67"/>
      <c r="K957" s="67"/>
      <c r="L957" s="19"/>
      <c r="M957" s="19"/>
      <c r="N957" s="19"/>
      <c r="O957" s="19"/>
      <c r="P957" s="19"/>
      <c r="Q957" s="19"/>
    </row>
    <row r="958" spans="1:38" ht="18" customHeight="1" x14ac:dyDescent="0.15">
      <c r="A958" s="12" t="s">
        <v>7</v>
      </c>
      <c r="B958" s="174">
        <v>183</v>
      </c>
      <c r="C958" s="174">
        <v>450</v>
      </c>
      <c r="D958" s="174">
        <v>40</v>
      </c>
      <c r="E958" s="174">
        <v>138</v>
      </c>
      <c r="F958" s="175">
        <v>143</v>
      </c>
      <c r="G958" s="175">
        <v>312</v>
      </c>
      <c r="H958" s="92">
        <v>0</v>
      </c>
      <c r="I958" s="92">
        <v>0</v>
      </c>
      <c r="J958" s="67"/>
      <c r="K958" s="67"/>
      <c r="L958" s="19"/>
      <c r="M958" s="19"/>
      <c r="N958" s="19"/>
      <c r="O958" s="19"/>
      <c r="P958" s="19"/>
      <c r="Q958" s="19"/>
    </row>
    <row r="959" spans="1:38" ht="18" customHeight="1" x14ac:dyDescent="0.15">
      <c r="A959" s="12" t="s">
        <v>6</v>
      </c>
      <c r="B959" s="174">
        <v>175</v>
      </c>
      <c r="C959" s="174">
        <v>446</v>
      </c>
      <c r="D959" s="174">
        <v>32</v>
      </c>
      <c r="E959" s="174">
        <v>149</v>
      </c>
      <c r="F959" s="175">
        <v>143</v>
      </c>
      <c r="G959" s="175">
        <v>297</v>
      </c>
      <c r="H959" s="92">
        <v>0</v>
      </c>
      <c r="I959" s="92">
        <v>0</v>
      </c>
      <c r="J959" s="67"/>
      <c r="K959" s="67"/>
      <c r="L959" s="19"/>
      <c r="M959" s="19"/>
      <c r="N959" s="19"/>
      <c r="O959" s="19"/>
      <c r="P959" s="19"/>
      <c r="Q959" s="19"/>
    </row>
    <row r="960" spans="1:38" ht="18" customHeight="1" x14ac:dyDescent="0.15">
      <c r="A960" s="12" t="s">
        <v>5</v>
      </c>
      <c r="B960" s="174">
        <v>149</v>
      </c>
      <c r="C960" s="174">
        <v>365</v>
      </c>
      <c r="D960" s="174">
        <v>31</v>
      </c>
      <c r="E960" s="174">
        <v>124</v>
      </c>
      <c r="F960" s="175">
        <v>118</v>
      </c>
      <c r="G960" s="175">
        <v>241</v>
      </c>
      <c r="H960" s="92">
        <v>0</v>
      </c>
      <c r="I960" s="92">
        <v>0</v>
      </c>
      <c r="J960" s="67"/>
      <c r="K960" s="67"/>
      <c r="L960" s="19"/>
      <c r="M960" s="19"/>
      <c r="N960" s="19"/>
      <c r="O960" s="19"/>
      <c r="P960" s="19"/>
      <c r="Q960" s="19"/>
    </row>
    <row r="961" spans="1:28" ht="18" customHeight="1" x14ac:dyDescent="0.15">
      <c r="A961" s="12" t="s">
        <v>4</v>
      </c>
      <c r="B961" s="174">
        <v>143</v>
      </c>
      <c r="C961" s="174">
        <v>361</v>
      </c>
      <c r="D961" s="174">
        <v>28</v>
      </c>
      <c r="E961" s="174">
        <v>110</v>
      </c>
      <c r="F961" s="175">
        <v>115</v>
      </c>
      <c r="G961" s="175">
        <v>251</v>
      </c>
      <c r="H961" s="92">
        <v>0</v>
      </c>
      <c r="I961" s="92">
        <v>0</v>
      </c>
      <c r="J961" s="67"/>
      <c r="K961" s="67"/>
      <c r="L961" s="19"/>
      <c r="M961" s="19"/>
      <c r="N961" s="19"/>
      <c r="O961" s="19"/>
      <c r="P961" s="19"/>
      <c r="Q961" s="19"/>
    </row>
    <row r="962" spans="1:28" ht="18" customHeight="1" x14ac:dyDescent="0.15">
      <c r="A962" s="12" t="s">
        <v>3</v>
      </c>
      <c r="B962" s="174">
        <v>133</v>
      </c>
      <c r="C962" s="174">
        <v>320</v>
      </c>
      <c r="D962" s="173">
        <v>31</v>
      </c>
      <c r="E962" s="173">
        <v>117</v>
      </c>
      <c r="F962" s="172">
        <v>102</v>
      </c>
      <c r="G962" s="172">
        <v>203</v>
      </c>
      <c r="H962" s="92">
        <v>0</v>
      </c>
      <c r="I962" s="92">
        <v>0</v>
      </c>
      <c r="J962" s="67"/>
      <c r="K962" s="67"/>
      <c r="L962" s="19"/>
      <c r="M962" s="19"/>
      <c r="N962" s="19"/>
      <c r="O962" s="19"/>
      <c r="P962" s="19"/>
      <c r="Q962" s="19"/>
    </row>
    <row r="963" spans="1:28" s="6" customFormat="1" ht="18" customHeight="1" x14ac:dyDescent="0.15">
      <c r="A963" s="9" t="s">
        <v>2</v>
      </c>
      <c r="B963" s="171">
        <v>180</v>
      </c>
      <c r="C963" s="170">
        <v>437</v>
      </c>
      <c r="D963" s="170">
        <v>34</v>
      </c>
      <c r="E963" s="170">
        <v>126</v>
      </c>
      <c r="F963" s="169">
        <v>146</v>
      </c>
      <c r="G963" s="169">
        <v>311</v>
      </c>
      <c r="H963" s="86">
        <v>0</v>
      </c>
      <c r="I963" s="86">
        <v>0</v>
      </c>
      <c r="J963" s="67"/>
      <c r="K963" s="67"/>
      <c r="L963" s="19"/>
      <c r="M963" s="19"/>
      <c r="N963" s="19"/>
      <c r="O963" s="19"/>
      <c r="P963" s="19"/>
      <c r="Q963" s="19"/>
    </row>
    <row r="964" spans="1:28" x14ac:dyDescent="0.15">
      <c r="A964" s="82" t="s">
        <v>1</v>
      </c>
      <c r="B964" s="3"/>
      <c r="C964" s="3"/>
      <c r="D964" s="3"/>
      <c r="E964" s="3"/>
      <c r="F964" s="3"/>
      <c r="G964" s="3"/>
      <c r="H964" s="3"/>
      <c r="I964" s="3"/>
    </row>
    <row r="965" spans="1:28" x14ac:dyDescent="0.15">
      <c r="A965" s="82"/>
    </row>
    <row r="967" spans="1:28" ht="18.75" x14ac:dyDescent="0.15">
      <c r="A967" s="83" t="s">
        <v>149</v>
      </c>
      <c r="B967" s="5"/>
      <c r="D967" s="168"/>
      <c r="E967" s="168"/>
      <c r="F967" s="5"/>
      <c r="G967" s="5"/>
    </row>
    <row r="968" spans="1:28" s="167" customFormat="1" ht="6" customHeight="1" x14ac:dyDescent="0.15">
      <c r="A968" s="167" t="s">
        <v>148</v>
      </c>
    </row>
    <row r="969" spans="1:28" s="165" customFormat="1" ht="16.5" customHeight="1" x14ac:dyDescent="0.15">
      <c r="A969" s="166" t="s">
        <v>147</v>
      </c>
      <c r="B969" s="144"/>
      <c r="C969" s="144"/>
      <c r="D969" s="144"/>
      <c r="E969" s="144"/>
      <c r="F969" s="144"/>
      <c r="G969" s="144"/>
      <c r="H969" s="144"/>
      <c r="I969" s="144"/>
      <c r="J969" s="144"/>
      <c r="K969" s="144"/>
      <c r="L969" s="144"/>
      <c r="M969" s="144"/>
      <c r="N969" s="144"/>
      <c r="O969" s="144"/>
      <c r="P969" s="144"/>
      <c r="Q969" s="144"/>
      <c r="R969" s="144"/>
      <c r="S969" s="144"/>
      <c r="T969" s="144"/>
      <c r="U969" s="144"/>
      <c r="V969" s="144"/>
      <c r="W969" s="144"/>
      <c r="X969" s="144"/>
      <c r="Y969" s="144"/>
      <c r="Z969" s="144"/>
      <c r="AA969" s="144"/>
      <c r="AB969" s="144"/>
    </row>
    <row r="970" spans="1:28" s="161" customFormat="1" ht="20.100000000000001" customHeight="1" x14ac:dyDescent="0.15">
      <c r="A970" s="164" t="s">
        <v>146</v>
      </c>
      <c r="B970" s="80" t="s">
        <v>145</v>
      </c>
      <c r="C970" s="80"/>
      <c r="D970" s="80"/>
      <c r="E970" s="80"/>
      <c r="F970" s="80"/>
      <c r="G970" s="80"/>
      <c r="H970" s="80"/>
      <c r="I970" s="80"/>
      <c r="J970" s="80"/>
      <c r="K970" s="80"/>
      <c r="L970" s="80"/>
      <c r="M970" s="80"/>
      <c r="N970" s="80" t="s">
        <v>144</v>
      </c>
      <c r="O970" s="80"/>
      <c r="P970" s="80"/>
      <c r="Q970" s="80"/>
      <c r="R970" s="80"/>
      <c r="S970" s="80"/>
      <c r="T970" s="80" t="s">
        <v>143</v>
      </c>
      <c r="U970" s="80"/>
      <c r="V970" s="80"/>
      <c r="W970" s="80"/>
      <c r="X970" s="80"/>
      <c r="Y970" s="80"/>
      <c r="Z970" s="80"/>
      <c r="AA970" s="80"/>
      <c r="AB970" s="39"/>
    </row>
    <row r="971" spans="1:28" s="161" customFormat="1" ht="20.100000000000001" customHeight="1" x14ac:dyDescent="0.15">
      <c r="A971" s="163"/>
      <c r="B971" s="80" t="s">
        <v>44</v>
      </c>
      <c r="C971" s="80"/>
      <c r="D971" s="80"/>
      <c r="E971" s="80"/>
      <c r="F971" s="80" t="s">
        <v>142</v>
      </c>
      <c r="G971" s="80"/>
      <c r="H971" s="80"/>
      <c r="I971" s="80"/>
      <c r="J971" s="80" t="s">
        <v>141</v>
      </c>
      <c r="K971" s="80"/>
      <c r="L971" s="80"/>
      <c r="M971" s="80"/>
      <c r="N971" s="80" t="s">
        <v>44</v>
      </c>
      <c r="O971" s="80"/>
      <c r="P971" s="35" t="s">
        <v>140</v>
      </c>
      <c r="Q971" s="35"/>
      <c r="R971" s="80" t="s">
        <v>139</v>
      </c>
      <c r="S971" s="80" t="s">
        <v>138</v>
      </c>
      <c r="T971" s="80" t="s">
        <v>137</v>
      </c>
      <c r="U971" s="80"/>
      <c r="V971" s="80"/>
      <c r="W971" s="80" t="s">
        <v>136</v>
      </c>
      <c r="X971" s="80"/>
      <c r="Y971" s="80"/>
      <c r="Z971" s="80" t="s">
        <v>135</v>
      </c>
      <c r="AA971" s="80"/>
      <c r="AB971" s="39"/>
    </row>
    <row r="972" spans="1:28" s="161" customFormat="1" ht="20.100000000000001" customHeight="1" x14ac:dyDescent="0.15">
      <c r="A972" s="163"/>
      <c r="B972" s="40" t="s">
        <v>131</v>
      </c>
      <c r="C972" s="80" t="s">
        <v>133</v>
      </c>
      <c r="D972" s="80"/>
      <c r="E972" s="142" t="s">
        <v>132</v>
      </c>
      <c r="F972" s="80" t="s">
        <v>131</v>
      </c>
      <c r="G972" s="80" t="s">
        <v>133</v>
      </c>
      <c r="H972" s="80"/>
      <c r="I972" s="142" t="s">
        <v>134</v>
      </c>
      <c r="J972" s="80" t="s">
        <v>131</v>
      </c>
      <c r="K972" s="80" t="s">
        <v>133</v>
      </c>
      <c r="L972" s="80"/>
      <c r="M972" s="142" t="s">
        <v>132</v>
      </c>
      <c r="N972" s="80" t="s">
        <v>131</v>
      </c>
      <c r="O972" s="80" t="s">
        <v>130</v>
      </c>
      <c r="P972" s="80" t="s">
        <v>131</v>
      </c>
      <c r="Q972" s="80" t="s">
        <v>130</v>
      </c>
      <c r="R972" s="80" t="s">
        <v>131</v>
      </c>
      <c r="S972" s="80" t="s">
        <v>130</v>
      </c>
      <c r="T972" s="80" t="s">
        <v>34</v>
      </c>
      <c r="U972" s="80" t="s">
        <v>129</v>
      </c>
      <c r="V972" s="80" t="s">
        <v>128</v>
      </c>
      <c r="W972" s="80" t="s">
        <v>34</v>
      </c>
      <c r="X972" s="80" t="s">
        <v>129</v>
      </c>
      <c r="Y972" s="80" t="s">
        <v>128</v>
      </c>
      <c r="Z972" s="80" t="s">
        <v>34</v>
      </c>
      <c r="AA972" s="80" t="s">
        <v>129</v>
      </c>
      <c r="AB972" s="39" t="s">
        <v>128</v>
      </c>
    </row>
    <row r="973" spans="1:28" s="161" customFormat="1" ht="20.100000000000001" customHeight="1" x14ac:dyDescent="0.15">
      <c r="A973" s="162"/>
      <c r="B973" s="40"/>
      <c r="C973" s="35" t="s">
        <v>127</v>
      </c>
      <c r="D973" s="35" t="s">
        <v>126</v>
      </c>
      <c r="E973" s="142"/>
      <c r="F973" s="80"/>
      <c r="G973" s="35" t="s">
        <v>127</v>
      </c>
      <c r="H973" s="35" t="s">
        <v>126</v>
      </c>
      <c r="I973" s="142"/>
      <c r="J973" s="80"/>
      <c r="K973" s="35" t="s">
        <v>127</v>
      </c>
      <c r="L973" s="35" t="s">
        <v>126</v>
      </c>
      <c r="M973" s="142"/>
      <c r="N973" s="80"/>
      <c r="O973" s="80"/>
      <c r="P973" s="80"/>
      <c r="Q973" s="80"/>
      <c r="R973" s="80"/>
      <c r="S973" s="80"/>
      <c r="T973" s="80"/>
      <c r="U973" s="80"/>
      <c r="V973" s="80"/>
      <c r="W973" s="80"/>
      <c r="X973" s="80"/>
      <c r="Y973" s="80"/>
      <c r="Z973" s="80"/>
      <c r="AA973" s="80"/>
      <c r="AB973" s="39"/>
    </row>
    <row r="974" spans="1:28" s="156" customFormat="1" ht="29.25" customHeight="1" x14ac:dyDescent="0.15">
      <c r="A974" s="160" t="s">
        <v>31</v>
      </c>
      <c r="B974" s="158">
        <v>4</v>
      </c>
      <c r="C974" s="158">
        <v>134</v>
      </c>
      <c r="D974" s="158">
        <v>101</v>
      </c>
      <c r="E974" s="158">
        <v>4492</v>
      </c>
      <c r="F974" s="158">
        <v>0</v>
      </c>
      <c r="G974" s="158">
        <v>0</v>
      </c>
      <c r="H974" s="158">
        <v>0</v>
      </c>
      <c r="I974" s="158">
        <v>0</v>
      </c>
      <c r="J974" s="158">
        <v>4</v>
      </c>
      <c r="K974" s="158">
        <v>134</v>
      </c>
      <c r="L974" s="158">
        <v>101</v>
      </c>
      <c r="M974" s="158">
        <v>4492</v>
      </c>
      <c r="N974" s="158">
        <v>0</v>
      </c>
      <c r="O974" s="158">
        <v>0</v>
      </c>
      <c r="P974" s="158">
        <v>0</v>
      </c>
      <c r="Q974" s="158">
        <v>0</v>
      </c>
      <c r="R974" s="158">
        <v>0</v>
      </c>
      <c r="S974" s="158">
        <v>0</v>
      </c>
      <c r="T974" s="158">
        <v>0</v>
      </c>
      <c r="U974" s="158">
        <v>0</v>
      </c>
      <c r="V974" s="158">
        <v>0</v>
      </c>
      <c r="W974" s="158">
        <v>0</v>
      </c>
      <c r="X974" s="158">
        <v>0</v>
      </c>
      <c r="Y974" s="158">
        <v>0</v>
      </c>
      <c r="Z974" s="158">
        <v>0</v>
      </c>
      <c r="AA974" s="158">
        <v>0</v>
      </c>
      <c r="AB974" s="158">
        <v>0</v>
      </c>
    </row>
    <row r="975" spans="1:28" s="156" customFormat="1" ht="29.25" customHeight="1" x14ac:dyDescent="0.15">
      <c r="A975" s="160" t="s">
        <v>30</v>
      </c>
      <c r="B975" s="159">
        <v>4</v>
      </c>
      <c r="C975" s="158">
        <v>134</v>
      </c>
      <c r="D975" s="158">
        <v>134</v>
      </c>
      <c r="E975" s="158">
        <v>4492</v>
      </c>
      <c r="F975" s="92">
        <v>0</v>
      </c>
      <c r="G975" s="92">
        <v>0</v>
      </c>
      <c r="H975" s="92">
        <v>0</v>
      </c>
      <c r="I975" s="92">
        <v>0</v>
      </c>
      <c r="J975" s="158">
        <v>4</v>
      </c>
      <c r="K975" s="158">
        <v>134</v>
      </c>
      <c r="L975" s="158">
        <v>134</v>
      </c>
      <c r="M975" s="158">
        <v>4492</v>
      </c>
      <c r="N975" s="92">
        <v>0</v>
      </c>
      <c r="O975" s="92">
        <v>0</v>
      </c>
      <c r="P975" s="92">
        <v>0</v>
      </c>
      <c r="Q975" s="92">
        <v>0</v>
      </c>
      <c r="R975" s="92">
        <v>0</v>
      </c>
      <c r="S975" s="92">
        <v>0</v>
      </c>
      <c r="T975" s="92">
        <v>0</v>
      </c>
      <c r="U975" s="92">
        <v>0</v>
      </c>
      <c r="V975" s="92">
        <v>0</v>
      </c>
      <c r="W975" s="92">
        <v>0</v>
      </c>
      <c r="X975" s="92">
        <v>0</v>
      </c>
      <c r="Y975" s="92">
        <v>0</v>
      </c>
      <c r="Z975" s="92">
        <v>0</v>
      </c>
      <c r="AA975" s="92">
        <v>0</v>
      </c>
      <c r="AB975" s="92">
        <v>0</v>
      </c>
    </row>
    <row r="976" spans="1:28" s="156" customFormat="1" ht="29.25" customHeight="1" x14ac:dyDescent="0.15">
      <c r="A976" s="160" t="s">
        <v>29</v>
      </c>
      <c r="B976" s="159">
        <v>4</v>
      </c>
      <c r="C976" s="158">
        <v>134</v>
      </c>
      <c r="D976" s="158">
        <v>134</v>
      </c>
      <c r="E976" s="158">
        <v>4492</v>
      </c>
      <c r="F976" s="92">
        <v>0</v>
      </c>
      <c r="G976" s="92">
        <v>0</v>
      </c>
      <c r="H976" s="92">
        <v>0</v>
      </c>
      <c r="I976" s="92">
        <v>0</v>
      </c>
      <c r="J976" s="158">
        <v>4</v>
      </c>
      <c r="K976" s="158">
        <v>134</v>
      </c>
      <c r="L976" s="158">
        <v>134</v>
      </c>
      <c r="M976" s="158">
        <v>4492</v>
      </c>
      <c r="N976" s="92">
        <v>0</v>
      </c>
      <c r="O976" s="92">
        <v>0</v>
      </c>
      <c r="P976" s="92">
        <v>0</v>
      </c>
      <c r="Q976" s="92">
        <v>0</v>
      </c>
      <c r="R976" s="92">
        <v>0</v>
      </c>
      <c r="S976" s="92">
        <v>0</v>
      </c>
      <c r="T976" s="92">
        <v>0</v>
      </c>
      <c r="U976" s="92">
        <v>0</v>
      </c>
      <c r="V976" s="92">
        <v>0</v>
      </c>
      <c r="W976" s="92">
        <v>0</v>
      </c>
      <c r="X976" s="92">
        <v>0</v>
      </c>
      <c r="Y976" s="92">
        <v>0</v>
      </c>
      <c r="Z976" s="92">
        <v>0</v>
      </c>
      <c r="AA976" s="92">
        <v>0</v>
      </c>
      <c r="AB976" s="92">
        <v>0</v>
      </c>
    </row>
    <row r="977" spans="1:32" s="156" customFormat="1" ht="29.25" customHeight="1" x14ac:dyDescent="0.15">
      <c r="A977" s="160" t="s">
        <v>48</v>
      </c>
      <c r="B977" s="159">
        <v>4</v>
      </c>
      <c r="C977" s="158">
        <v>134</v>
      </c>
      <c r="D977" s="158">
        <v>134</v>
      </c>
      <c r="E977" s="158">
        <v>4492</v>
      </c>
      <c r="F977" s="92">
        <v>0</v>
      </c>
      <c r="G977" s="92">
        <v>0</v>
      </c>
      <c r="H977" s="92">
        <v>0</v>
      </c>
      <c r="I977" s="92">
        <v>0</v>
      </c>
      <c r="J977" s="158">
        <v>4</v>
      </c>
      <c r="K977" s="158">
        <v>134</v>
      </c>
      <c r="L977" s="158">
        <v>134</v>
      </c>
      <c r="M977" s="158">
        <v>4492</v>
      </c>
      <c r="N977" s="92">
        <v>0</v>
      </c>
      <c r="O977" s="92">
        <v>0</v>
      </c>
      <c r="P977" s="92">
        <v>0</v>
      </c>
      <c r="Q977" s="92">
        <v>0</v>
      </c>
      <c r="R977" s="92">
        <v>0</v>
      </c>
      <c r="S977" s="92">
        <v>0</v>
      </c>
      <c r="T977" s="92">
        <v>0</v>
      </c>
      <c r="U977" s="92">
        <v>0</v>
      </c>
      <c r="V977" s="92">
        <v>0</v>
      </c>
      <c r="W977" s="92">
        <v>0</v>
      </c>
      <c r="X977" s="92">
        <v>0</v>
      </c>
      <c r="Y977" s="92">
        <v>0</v>
      </c>
      <c r="Z977" s="92">
        <v>0</v>
      </c>
      <c r="AA977" s="92">
        <v>0</v>
      </c>
      <c r="AB977" s="92">
        <v>0</v>
      </c>
      <c r="AC977" s="157"/>
    </row>
    <row r="978" spans="1:32" s="156" customFormat="1" ht="29.25" customHeight="1" x14ac:dyDescent="0.15">
      <c r="A978" s="160" t="s">
        <v>27</v>
      </c>
      <c r="B978" s="159">
        <v>4</v>
      </c>
      <c r="C978" s="158">
        <v>134</v>
      </c>
      <c r="D978" s="158">
        <v>134</v>
      </c>
      <c r="E978" s="158">
        <v>4492</v>
      </c>
      <c r="F978" s="92">
        <v>0</v>
      </c>
      <c r="G978" s="92">
        <v>0</v>
      </c>
      <c r="H978" s="92">
        <v>0</v>
      </c>
      <c r="I978" s="92">
        <v>0</v>
      </c>
      <c r="J978" s="158">
        <v>4</v>
      </c>
      <c r="K978" s="158">
        <v>134</v>
      </c>
      <c r="L978" s="158">
        <v>134</v>
      </c>
      <c r="M978" s="158">
        <v>4492</v>
      </c>
      <c r="N978" s="92">
        <v>0</v>
      </c>
      <c r="O978" s="92">
        <v>0</v>
      </c>
      <c r="P978" s="92">
        <v>0</v>
      </c>
      <c r="Q978" s="92">
        <v>0</v>
      </c>
      <c r="R978" s="92">
        <v>0</v>
      </c>
      <c r="S978" s="92">
        <v>0</v>
      </c>
      <c r="T978" s="92">
        <v>0</v>
      </c>
      <c r="U978" s="92">
        <v>0</v>
      </c>
      <c r="V978" s="92">
        <v>0</v>
      </c>
      <c r="W978" s="92">
        <v>0</v>
      </c>
      <c r="X978" s="92">
        <v>0</v>
      </c>
      <c r="Y978" s="92">
        <v>0</v>
      </c>
      <c r="Z978" s="92">
        <v>0</v>
      </c>
      <c r="AA978" s="92">
        <v>0</v>
      </c>
      <c r="AB978" s="92">
        <v>0</v>
      </c>
      <c r="AC978" s="157"/>
    </row>
    <row r="979" spans="1:32" s="151" customFormat="1" ht="29.25" customHeight="1" x14ac:dyDescent="0.15">
      <c r="A979" s="155" t="s">
        <v>26</v>
      </c>
      <c r="B979" s="154">
        <v>4</v>
      </c>
      <c r="C979" s="153">
        <v>134</v>
      </c>
      <c r="D979" s="153">
        <v>134</v>
      </c>
      <c r="E979" s="153">
        <v>4492</v>
      </c>
      <c r="F979" s="86">
        <v>0</v>
      </c>
      <c r="G979" s="86">
        <v>0</v>
      </c>
      <c r="H979" s="86">
        <v>0</v>
      </c>
      <c r="I979" s="86">
        <v>0</v>
      </c>
      <c r="J979" s="153">
        <v>4</v>
      </c>
      <c r="K979" s="153">
        <v>134</v>
      </c>
      <c r="L979" s="153">
        <v>134</v>
      </c>
      <c r="M979" s="153">
        <v>4492</v>
      </c>
      <c r="N979" s="86">
        <v>0</v>
      </c>
      <c r="O979" s="86">
        <v>0</v>
      </c>
      <c r="P979" s="86">
        <v>0</v>
      </c>
      <c r="Q979" s="86">
        <v>0</v>
      </c>
      <c r="R979" s="86">
        <v>0</v>
      </c>
      <c r="S979" s="86">
        <v>0</v>
      </c>
      <c r="T979" s="86">
        <v>0</v>
      </c>
      <c r="U979" s="86">
        <v>0</v>
      </c>
      <c r="V979" s="86">
        <v>0</v>
      </c>
      <c r="W979" s="86">
        <v>0</v>
      </c>
      <c r="X979" s="86">
        <v>0</v>
      </c>
      <c r="Y979" s="86">
        <v>0</v>
      </c>
      <c r="Z979" s="86">
        <v>0</v>
      </c>
      <c r="AA979" s="86">
        <v>0</v>
      </c>
      <c r="AB979" s="86">
        <v>0</v>
      </c>
      <c r="AC979" s="152"/>
    </row>
    <row r="980" spans="1:32" s="148" customFormat="1" ht="16.5" customHeight="1" x14ac:dyDescent="0.15">
      <c r="A980" s="149" t="s">
        <v>125</v>
      </c>
      <c r="W980" s="150"/>
      <c r="X980" s="150"/>
      <c r="Y980" s="150"/>
      <c r="Z980" s="150"/>
      <c r="AA980" s="150"/>
      <c r="AB980" s="150"/>
    </row>
    <row r="981" spans="1:32" s="148" customFormat="1" ht="13.5" customHeight="1" x14ac:dyDescent="0.15">
      <c r="A981" s="149" t="s">
        <v>124</v>
      </c>
    </row>
    <row r="982" spans="1:32" s="146" customFormat="1" ht="14.25" customHeight="1" x14ac:dyDescent="0.15">
      <c r="A982" s="104" t="s">
        <v>123</v>
      </c>
      <c r="B982" s="104"/>
      <c r="C982" s="104"/>
      <c r="D982" s="104"/>
      <c r="E982" s="104"/>
      <c r="F982" s="104"/>
      <c r="G982" s="104"/>
      <c r="W982" s="147"/>
      <c r="X982" s="147"/>
      <c r="Y982" s="147"/>
      <c r="Z982" s="147"/>
      <c r="AA982" s="147"/>
      <c r="AB982" s="147"/>
    </row>
    <row r="984" spans="1:32" s="145" customFormat="1" ht="15" customHeight="1" x14ac:dyDescent="0.15"/>
    <row r="985" spans="1:32" s="144" customFormat="1" x14ac:dyDescent="0.15"/>
    <row r="986" spans="1:32" ht="26.25" customHeight="1" x14ac:dyDescent="0.15">
      <c r="A986" s="83" t="s">
        <v>122</v>
      </c>
    </row>
    <row r="987" spans="1:32" ht="3" customHeight="1" x14ac:dyDescent="0.15">
      <c r="A987" s="83"/>
    </row>
    <row r="988" spans="1:32" ht="14.25" customHeight="1" x14ac:dyDescent="0.15">
      <c r="A988" s="1" t="s">
        <v>121</v>
      </c>
    </row>
    <row r="989" spans="1:32" ht="24.75" customHeight="1" x14ac:dyDescent="0.15">
      <c r="A989" s="142" t="s">
        <v>61</v>
      </c>
      <c r="B989" s="39"/>
      <c r="C989" s="38"/>
      <c r="D989" s="38"/>
      <c r="E989" s="38"/>
      <c r="F989" s="38"/>
      <c r="G989" s="38"/>
      <c r="H989" s="38"/>
      <c r="I989" s="38"/>
      <c r="J989" s="38"/>
      <c r="K989" s="38"/>
      <c r="L989" s="40"/>
      <c r="M989" s="141" t="s">
        <v>120</v>
      </c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  <c r="AE989" s="18"/>
      <c r="AF989" s="18"/>
    </row>
    <row r="990" spans="1:32" ht="24.75" customHeight="1" x14ac:dyDescent="0.15">
      <c r="A990" s="142"/>
      <c r="B990" s="142" t="s">
        <v>119</v>
      </c>
      <c r="C990" s="80" t="s">
        <v>118</v>
      </c>
      <c r="D990" s="39" t="s">
        <v>117</v>
      </c>
      <c r="E990" s="38"/>
      <c r="F990" s="38"/>
      <c r="G990" s="38"/>
      <c r="H990" s="38"/>
      <c r="I990" s="38"/>
      <c r="J990" s="38"/>
      <c r="K990" s="38"/>
      <c r="L990" s="40"/>
      <c r="M990" s="141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  <c r="AD990" s="18"/>
      <c r="AE990" s="18"/>
      <c r="AF990" s="18"/>
    </row>
    <row r="991" spans="1:32" ht="24.75" customHeight="1" x14ac:dyDescent="0.15">
      <c r="A991" s="142"/>
      <c r="B991" s="142"/>
      <c r="C991" s="80"/>
      <c r="D991" s="81" t="s">
        <v>44</v>
      </c>
      <c r="E991" s="81" t="s">
        <v>116</v>
      </c>
      <c r="F991" s="81" t="s">
        <v>115</v>
      </c>
      <c r="G991" s="81" t="s">
        <v>114</v>
      </c>
      <c r="H991" s="81" t="s">
        <v>113</v>
      </c>
      <c r="I991" s="81" t="s">
        <v>112</v>
      </c>
      <c r="J991" s="81" t="s">
        <v>111</v>
      </c>
      <c r="K991" s="81" t="s">
        <v>110</v>
      </c>
      <c r="L991" s="81" t="s">
        <v>109</v>
      </c>
      <c r="M991" s="141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18"/>
      <c r="AE991" s="18"/>
      <c r="AF991" s="18"/>
    </row>
    <row r="992" spans="1:32" ht="24.75" customHeight="1" x14ac:dyDescent="0.15">
      <c r="A992" s="143"/>
      <c r="B992" s="142"/>
      <c r="C992" s="80"/>
      <c r="D992" s="106"/>
      <c r="E992" s="106"/>
      <c r="F992" s="106"/>
      <c r="G992" s="106"/>
      <c r="H992" s="106"/>
      <c r="I992" s="106"/>
      <c r="J992" s="106"/>
      <c r="K992" s="106"/>
      <c r="L992" s="106"/>
      <c r="M992" s="141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  <c r="AE992" s="18"/>
      <c r="AF992" s="18"/>
    </row>
    <row r="993" spans="1:38" s="6" customFormat="1" ht="24.75" customHeight="1" x14ac:dyDescent="0.15">
      <c r="A993" s="140" t="s">
        <v>31</v>
      </c>
      <c r="B993" s="135">
        <v>5294</v>
      </c>
      <c r="C993" s="134">
        <v>22117</v>
      </c>
      <c r="D993" s="134">
        <v>9150</v>
      </c>
      <c r="E993" s="134">
        <v>203</v>
      </c>
      <c r="F993" s="134">
        <v>1405</v>
      </c>
      <c r="G993" s="134">
        <v>3286</v>
      </c>
      <c r="H993" s="134">
        <v>3661</v>
      </c>
      <c r="I993" s="134">
        <v>522</v>
      </c>
      <c r="J993" s="134">
        <v>45</v>
      </c>
      <c r="K993" s="134">
        <v>19</v>
      </c>
      <c r="L993" s="134">
        <v>9</v>
      </c>
      <c r="M993" s="134">
        <v>2557</v>
      </c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  <c r="AD993" s="18"/>
      <c r="AE993" s="18"/>
      <c r="AF993" s="18"/>
    </row>
    <row r="994" spans="1:38" s="6" customFormat="1" ht="24.75" customHeight="1" x14ac:dyDescent="0.15">
      <c r="A994" s="100" t="s">
        <v>82</v>
      </c>
      <c r="B994" s="11">
        <v>5570</v>
      </c>
      <c r="C994" s="10">
        <v>28664</v>
      </c>
      <c r="D994" s="10">
        <v>7236</v>
      </c>
      <c r="E994" s="10">
        <v>227</v>
      </c>
      <c r="F994" s="10">
        <v>1100</v>
      </c>
      <c r="G994" s="10">
        <v>2548</v>
      </c>
      <c r="H994" s="10">
        <v>2728</v>
      </c>
      <c r="I994" s="10">
        <v>383</v>
      </c>
      <c r="J994" s="10">
        <v>24</v>
      </c>
      <c r="K994" s="10">
        <v>21</v>
      </c>
      <c r="L994" s="10">
        <v>205</v>
      </c>
      <c r="M994" s="10">
        <v>5317</v>
      </c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  <c r="AE994" s="18"/>
      <c r="AF994" s="18"/>
    </row>
    <row r="995" spans="1:38" s="6" customFormat="1" ht="24.75" customHeight="1" x14ac:dyDescent="0.15">
      <c r="A995" s="100" t="s">
        <v>29</v>
      </c>
      <c r="B995" s="11">
        <v>3132</v>
      </c>
      <c r="C995" s="10">
        <v>12011</v>
      </c>
      <c r="D995" s="10">
        <v>5001</v>
      </c>
      <c r="E995" s="10">
        <v>137</v>
      </c>
      <c r="F995" s="10">
        <v>694</v>
      </c>
      <c r="G995" s="10">
        <v>1544</v>
      </c>
      <c r="H995" s="10">
        <v>2304</v>
      </c>
      <c r="I995" s="10">
        <v>274</v>
      </c>
      <c r="J995" s="10">
        <v>32</v>
      </c>
      <c r="K995" s="10">
        <v>8</v>
      </c>
      <c r="L995" s="10">
        <v>8</v>
      </c>
      <c r="M995" s="10">
        <v>2942</v>
      </c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  <c r="AD995" s="18"/>
      <c r="AE995" s="18"/>
      <c r="AF995" s="18"/>
    </row>
    <row r="996" spans="1:38" s="6" customFormat="1" ht="24.75" customHeight="1" x14ac:dyDescent="0.15">
      <c r="A996" s="139" t="s">
        <v>28</v>
      </c>
      <c r="B996" s="11">
        <v>5395</v>
      </c>
      <c r="C996" s="10">
        <v>26285</v>
      </c>
      <c r="D996" s="10">
        <v>8811</v>
      </c>
      <c r="E996" s="10">
        <v>285</v>
      </c>
      <c r="F996" s="10">
        <v>1223</v>
      </c>
      <c r="G996" s="10">
        <v>2708</v>
      </c>
      <c r="H996" s="10">
        <v>3262</v>
      </c>
      <c r="I996" s="10">
        <v>398</v>
      </c>
      <c r="J996" s="10">
        <v>39</v>
      </c>
      <c r="K996" s="10">
        <v>47</v>
      </c>
      <c r="L996" s="10">
        <v>849</v>
      </c>
      <c r="M996" s="10">
        <v>2964</v>
      </c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  <c r="AD996" s="18"/>
      <c r="AE996" s="18"/>
      <c r="AF996" s="18"/>
    </row>
    <row r="997" spans="1:38" s="6" customFormat="1" ht="24.75" customHeight="1" x14ac:dyDescent="0.15">
      <c r="A997" s="139" t="s">
        <v>27</v>
      </c>
      <c r="B997" s="11">
        <v>4062</v>
      </c>
      <c r="C997" s="10">
        <v>17848</v>
      </c>
      <c r="D997" s="10">
        <v>7831</v>
      </c>
      <c r="E997" s="10">
        <v>161</v>
      </c>
      <c r="F997" s="10">
        <v>1011</v>
      </c>
      <c r="G997" s="10">
        <v>2324</v>
      </c>
      <c r="H997" s="10">
        <v>2882</v>
      </c>
      <c r="I997" s="10">
        <v>366</v>
      </c>
      <c r="J997" s="10">
        <v>47</v>
      </c>
      <c r="K997" s="10">
        <v>7</v>
      </c>
      <c r="L997" s="10">
        <v>1033</v>
      </c>
      <c r="M997" s="10">
        <v>3871</v>
      </c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/>
      <c r="AD997" s="18"/>
      <c r="AE997" s="18"/>
      <c r="AF997" s="18"/>
    </row>
    <row r="998" spans="1:38" ht="24.75" customHeight="1" x14ac:dyDescent="0.15">
      <c r="A998" s="100" t="s">
        <v>26</v>
      </c>
      <c r="B998" s="8">
        <v>3602</v>
      </c>
      <c r="C998" s="7">
        <v>13709</v>
      </c>
      <c r="D998" s="7">
        <v>6468</v>
      </c>
      <c r="E998" s="7">
        <v>161</v>
      </c>
      <c r="F998" s="7">
        <v>833</v>
      </c>
      <c r="G998" s="7">
        <v>1939</v>
      </c>
      <c r="H998" s="7">
        <v>2427</v>
      </c>
      <c r="I998" s="7">
        <v>278</v>
      </c>
      <c r="J998" s="7">
        <v>41</v>
      </c>
      <c r="K998" s="7">
        <v>25</v>
      </c>
      <c r="L998" s="7">
        <v>764</v>
      </c>
      <c r="M998" s="7">
        <v>3046</v>
      </c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  <c r="AC998" s="18"/>
      <c r="AD998" s="18"/>
      <c r="AE998" s="18"/>
      <c r="AF998" s="18"/>
    </row>
    <row r="999" spans="1:38" ht="11.25" customHeight="1" x14ac:dyDescent="0.15">
      <c r="A999" s="138"/>
      <c r="B999" s="137">
        <f>SUM(B1000:B1022)</f>
        <v>3602</v>
      </c>
      <c r="C999" s="137">
        <f>SUM(C1000:C1022)</f>
        <v>13709</v>
      </c>
      <c r="D999" s="137">
        <f>SUM(D1000:D1022)</f>
        <v>6468</v>
      </c>
      <c r="E999" s="137">
        <f>SUM(E1000:E1022)</f>
        <v>161</v>
      </c>
      <c r="F999" s="137">
        <f>SUM(F1000:F1022)</f>
        <v>833</v>
      </c>
      <c r="G999" s="137">
        <f>SUM(G1000:G1022)</f>
        <v>1939</v>
      </c>
      <c r="H999" s="137">
        <f>SUM(H1000:H1022)</f>
        <v>2427</v>
      </c>
      <c r="I999" s="137">
        <f>SUM(I1000:I1022)</f>
        <v>278</v>
      </c>
      <c r="J999" s="137">
        <f>SUM(J1000:J1022)</f>
        <v>41</v>
      </c>
      <c r="K999" s="137">
        <f>SUM(K1000:K1022)</f>
        <v>25</v>
      </c>
      <c r="L999" s="137">
        <f>SUM(L1000:L1022)</f>
        <v>764</v>
      </c>
      <c r="M999" s="137">
        <f>SUM(M1000:M1022)</f>
        <v>3046</v>
      </c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</row>
    <row r="1000" spans="1:38" ht="18" customHeight="1" x14ac:dyDescent="0.15">
      <c r="A1000" t="s">
        <v>25</v>
      </c>
      <c r="B1000" s="11">
        <v>149</v>
      </c>
      <c r="C1000" s="10">
        <v>483</v>
      </c>
      <c r="D1000" s="10">
        <v>262</v>
      </c>
      <c r="E1000" s="10">
        <v>6</v>
      </c>
      <c r="F1000" s="10">
        <v>41</v>
      </c>
      <c r="G1000" s="10">
        <v>87</v>
      </c>
      <c r="H1000" s="10">
        <v>68</v>
      </c>
      <c r="I1000" s="10">
        <v>8</v>
      </c>
      <c r="J1000" s="10">
        <v>2</v>
      </c>
      <c r="K1000" s="10">
        <v>1</v>
      </c>
      <c r="L1000" s="10">
        <v>49</v>
      </c>
      <c r="M1000" s="10">
        <v>211</v>
      </c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</row>
    <row r="1001" spans="1:38" ht="18" customHeight="1" x14ac:dyDescent="0.15">
      <c r="A1001" t="s">
        <v>24</v>
      </c>
      <c r="B1001" s="11">
        <v>138</v>
      </c>
      <c r="C1001" s="10">
        <v>920</v>
      </c>
      <c r="D1001" s="10">
        <v>241</v>
      </c>
      <c r="E1001" s="10">
        <v>4</v>
      </c>
      <c r="F1001" s="10">
        <v>28</v>
      </c>
      <c r="G1001" s="10">
        <v>83</v>
      </c>
      <c r="H1001" s="10">
        <v>73</v>
      </c>
      <c r="I1001" s="10">
        <v>5</v>
      </c>
      <c r="J1001" s="10"/>
      <c r="K1001" s="10">
        <v>1</v>
      </c>
      <c r="L1001" s="10">
        <v>47</v>
      </c>
      <c r="M1001" s="10">
        <v>210</v>
      </c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</row>
    <row r="1002" spans="1:38" ht="18" customHeight="1" x14ac:dyDescent="0.15">
      <c r="A1002" t="s">
        <v>23</v>
      </c>
      <c r="B1002" s="11">
        <v>98</v>
      </c>
      <c r="C1002" s="10">
        <v>182</v>
      </c>
      <c r="D1002" s="10">
        <v>73</v>
      </c>
      <c r="E1002" s="10">
        <v>3</v>
      </c>
      <c r="F1002" s="10">
        <v>7</v>
      </c>
      <c r="G1002" s="10">
        <v>30</v>
      </c>
      <c r="H1002" s="10">
        <v>27</v>
      </c>
      <c r="I1002" s="10">
        <v>1</v>
      </c>
      <c r="J1002" s="10"/>
      <c r="K1002" s="10"/>
      <c r="L1002" s="10">
        <v>5</v>
      </c>
      <c r="M1002" s="10">
        <v>87</v>
      </c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</row>
    <row r="1003" spans="1:38" ht="18" customHeight="1" x14ac:dyDescent="0.15">
      <c r="A1003" t="s">
        <v>22</v>
      </c>
      <c r="B1003" s="11">
        <v>106</v>
      </c>
      <c r="C1003" s="10">
        <v>229</v>
      </c>
      <c r="D1003" s="10">
        <v>89</v>
      </c>
      <c r="E1003" s="10">
        <v>2</v>
      </c>
      <c r="F1003" s="10">
        <v>12</v>
      </c>
      <c r="G1003" s="10">
        <v>25</v>
      </c>
      <c r="H1003" s="10">
        <v>43</v>
      </c>
      <c r="I1003" s="10">
        <v>2</v>
      </c>
      <c r="J1003" s="10"/>
      <c r="K1003" s="10"/>
      <c r="L1003" s="10">
        <v>5</v>
      </c>
      <c r="M1003" s="10">
        <v>55</v>
      </c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</row>
    <row r="1004" spans="1:38" ht="18" customHeight="1" x14ac:dyDescent="0.15">
      <c r="A1004" t="s">
        <v>21</v>
      </c>
      <c r="B1004" s="11">
        <v>94</v>
      </c>
      <c r="C1004" s="10">
        <v>228</v>
      </c>
      <c r="D1004" s="10">
        <v>150</v>
      </c>
      <c r="E1004" s="10">
        <v>7</v>
      </c>
      <c r="F1004" s="10">
        <v>21</v>
      </c>
      <c r="G1004" s="10">
        <v>45</v>
      </c>
      <c r="H1004" s="10">
        <v>48</v>
      </c>
      <c r="I1004" s="10">
        <v>6</v>
      </c>
      <c r="J1004" s="10">
        <v>1</v>
      </c>
      <c r="K1004" s="10"/>
      <c r="L1004" s="10">
        <v>22</v>
      </c>
      <c r="M1004" s="10">
        <v>59</v>
      </c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</row>
    <row r="1005" spans="1:38" ht="18" customHeight="1" x14ac:dyDescent="0.15">
      <c r="A1005" t="s">
        <v>20</v>
      </c>
      <c r="B1005" s="11">
        <v>128</v>
      </c>
      <c r="C1005" s="10">
        <v>420</v>
      </c>
      <c r="D1005" s="10">
        <v>236</v>
      </c>
      <c r="E1005" s="10">
        <v>6</v>
      </c>
      <c r="F1005" s="10">
        <v>32</v>
      </c>
      <c r="G1005" s="10">
        <v>73</v>
      </c>
      <c r="H1005" s="10">
        <v>111</v>
      </c>
      <c r="I1005" s="10">
        <v>10</v>
      </c>
      <c r="J1005" s="10"/>
      <c r="K1005" s="10"/>
      <c r="L1005" s="10">
        <v>4</v>
      </c>
      <c r="M1005" s="10">
        <v>110</v>
      </c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</row>
    <row r="1006" spans="1:38" ht="18" customHeight="1" x14ac:dyDescent="0.15">
      <c r="A1006" t="s">
        <v>19</v>
      </c>
      <c r="B1006" s="11">
        <v>554</v>
      </c>
      <c r="C1006" s="10">
        <v>1948</v>
      </c>
      <c r="D1006" s="10">
        <v>1202</v>
      </c>
      <c r="E1006" s="10">
        <v>38</v>
      </c>
      <c r="F1006" s="10">
        <v>180</v>
      </c>
      <c r="G1006" s="10">
        <v>376</v>
      </c>
      <c r="H1006" s="10">
        <v>453</v>
      </c>
      <c r="I1006" s="10">
        <v>55</v>
      </c>
      <c r="J1006" s="10">
        <v>6</v>
      </c>
      <c r="K1006" s="10">
        <v>1</v>
      </c>
      <c r="L1006" s="10">
        <v>93</v>
      </c>
      <c r="M1006" s="10">
        <v>293</v>
      </c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</row>
    <row r="1007" spans="1:38" ht="18" customHeight="1" x14ac:dyDescent="0.15">
      <c r="A1007" t="s">
        <v>18</v>
      </c>
      <c r="B1007" s="11">
        <v>106</v>
      </c>
      <c r="C1007" s="10">
        <v>310</v>
      </c>
      <c r="D1007" s="10">
        <v>138</v>
      </c>
      <c r="E1007" s="10">
        <v>9</v>
      </c>
      <c r="F1007" s="10">
        <v>17</v>
      </c>
      <c r="G1007" s="10">
        <v>32</v>
      </c>
      <c r="H1007" s="10">
        <v>43</v>
      </c>
      <c r="I1007" s="10">
        <v>6</v>
      </c>
      <c r="J1007" s="10">
        <v>1</v>
      </c>
      <c r="K1007" s="10"/>
      <c r="L1007" s="10">
        <v>30</v>
      </c>
      <c r="M1007" s="10">
        <v>78</v>
      </c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L1007" s="1" t="s">
        <v>17</v>
      </c>
    </row>
    <row r="1008" spans="1:38" ht="18" customHeight="1" x14ac:dyDescent="0.15">
      <c r="A1008" t="s">
        <v>16</v>
      </c>
      <c r="B1008" s="11">
        <v>127</v>
      </c>
      <c r="C1008" s="10">
        <v>321</v>
      </c>
      <c r="D1008" s="10">
        <v>101</v>
      </c>
      <c r="E1008" s="10">
        <v>2</v>
      </c>
      <c r="F1008" s="10">
        <v>6</v>
      </c>
      <c r="G1008" s="10">
        <v>22</v>
      </c>
      <c r="H1008" s="10">
        <v>44</v>
      </c>
      <c r="I1008" s="10">
        <v>2</v>
      </c>
      <c r="J1008" s="10"/>
      <c r="K1008" s="10"/>
      <c r="L1008" s="10">
        <v>25</v>
      </c>
      <c r="M1008" s="10">
        <v>62</v>
      </c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</row>
    <row r="1009" spans="1:32" ht="18" customHeight="1" x14ac:dyDescent="0.15">
      <c r="A1009" t="s">
        <v>15</v>
      </c>
      <c r="B1009" s="11">
        <v>107</v>
      </c>
      <c r="C1009" s="10">
        <v>387</v>
      </c>
      <c r="D1009" s="10">
        <v>140</v>
      </c>
      <c r="E1009" s="10">
        <v>3</v>
      </c>
      <c r="F1009" s="10">
        <v>13</v>
      </c>
      <c r="G1009" s="10">
        <v>36</v>
      </c>
      <c r="H1009" s="10">
        <v>51</v>
      </c>
      <c r="I1009" s="10">
        <v>1</v>
      </c>
      <c r="J1009" s="10">
        <v>1</v>
      </c>
      <c r="K1009" s="10"/>
      <c r="L1009" s="10">
        <v>35</v>
      </c>
      <c r="M1009" s="10">
        <v>120</v>
      </c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</row>
    <row r="1010" spans="1:32" ht="18" customHeight="1" x14ac:dyDescent="0.15">
      <c r="A1010" t="s">
        <v>14</v>
      </c>
      <c r="B1010" s="11">
        <v>109</v>
      </c>
      <c r="C1010" s="10">
        <v>489</v>
      </c>
      <c r="D1010" s="10">
        <v>164</v>
      </c>
      <c r="E1010" s="10">
        <v>2</v>
      </c>
      <c r="F1010" s="10">
        <v>18</v>
      </c>
      <c r="G1010" s="10">
        <v>53</v>
      </c>
      <c r="H1010" s="10">
        <v>51</v>
      </c>
      <c r="I1010" s="10">
        <v>7</v>
      </c>
      <c r="J1010" s="10">
        <v>2</v>
      </c>
      <c r="K1010" s="10"/>
      <c r="L1010" s="10">
        <v>31</v>
      </c>
      <c r="M1010" s="10">
        <v>67</v>
      </c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</row>
    <row r="1011" spans="1:32" ht="18" customHeight="1" x14ac:dyDescent="0.15">
      <c r="A1011" t="s">
        <v>13</v>
      </c>
      <c r="B1011" s="11">
        <v>135</v>
      </c>
      <c r="C1011" s="10">
        <v>587</v>
      </c>
      <c r="D1011" s="10">
        <v>174</v>
      </c>
      <c r="E1011" s="10">
        <v>5</v>
      </c>
      <c r="F1011" s="10">
        <v>17</v>
      </c>
      <c r="G1011" s="10">
        <v>65</v>
      </c>
      <c r="H1011" s="10">
        <v>64</v>
      </c>
      <c r="I1011" s="10">
        <v>7</v>
      </c>
      <c r="J1011" s="10"/>
      <c r="K1011" s="10"/>
      <c r="L1011" s="10">
        <v>16</v>
      </c>
      <c r="M1011" s="10">
        <v>123</v>
      </c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</row>
    <row r="1012" spans="1:32" ht="18" customHeight="1" x14ac:dyDescent="0.15">
      <c r="A1012" t="s">
        <v>12</v>
      </c>
      <c r="B1012" s="11">
        <v>150</v>
      </c>
      <c r="C1012" s="10">
        <v>594</v>
      </c>
      <c r="D1012" s="10">
        <v>317</v>
      </c>
      <c r="E1012" s="10">
        <v>3</v>
      </c>
      <c r="F1012" s="10">
        <v>48</v>
      </c>
      <c r="G1012" s="10">
        <v>96</v>
      </c>
      <c r="H1012" s="10">
        <v>103</v>
      </c>
      <c r="I1012" s="10">
        <v>6</v>
      </c>
      <c r="J1012" s="10">
        <v>1</v>
      </c>
      <c r="K1012" s="10"/>
      <c r="L1012" s="10">
        <v>60</v>
      </c>
      <c r="M1012" s="10">
        <v>96</v>
      </c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</row>
    <row r="1013" spans="1:32" ht="18" customHeight="1" x14ac:dyDescent="0.15">
      <c r="A1013" t="s">
        <v>11</v>
      </c>
      <c r="B1013" s="11">
        <v>98</v>
      </c>
      <c r="C1013" s="10">
        <v>293</v>
      </c>
      <c r="D1013" s="10">
        <v>196</v>
      </c>
      <c r="E1013" s="10">
        <v>4</v>
      </c>
      <c r="F1013" s="10">
        <v>20</v>
      </c>
      <c r="G1013" s="10">
        <v>63</v>
      </c>
      <c r="H1013" s="10">
        <v>71</v>
      </c>
      <c r="I1013" s="10">
        <v>19</v>
      </c>
      <c r="J1013" s="10">
        <v>1</v>
      </c>
      <c r="K1013" s="10"/>
      <c r="L1013" s="10">
        <v>18</v>
      </c>
      <c r="M1013" s="10">
        <v>74</v>
      </c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</row>
    <row r="1014" spans="1:32" ht="18" customHeight="1" x14ac:dyDescent="0.15">
      <c r="A1014" t="s">
        <v>10</v>
      </c>
      <c r="B1014" s="11">
        <v>180</v>
      </c>
      <c r="C1014" s="10">
        <v>890</v>
      </c>
      <c r="D1014" s="10">
        <v>345</v>
      </c>
      <c r="E1014" s="10">
        <v>4</v>
      </c>
      <c r="F1014" s="10">
        <v>58</v>
      </c>
      <c r="G1014" s="10">
        <v>115</v>
      </c>
      <c r="H1014" s="10">
        <v>87</v>
      </c>
      <c r="I1014" s="10">
        <v>18</v>
      </c>
      <c r="J1014" s="10">
        <v>3</v>
      </c>
      <c r="K1014" s="10">
        <v>2</v>
      </c>
      <c r="L1014" s="10">
        <v>58</v>
      </c>
      <c r="M1014" s="10">
        <v>280</v>
      </c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</row>
    <row r="1015" spans="1:32" ht="18" customHeight="1" x14ac:dyDescent="0.15">
      <c r="A1015" t="s">
        <v>9</v>
      </c>
      <c r="B1015" s="11">
        <v>130</v>
      </c>
      <c r="C1015" s="10">
        <v>588</v>
      </c>
      <c r="D1015" s="10">
        <v>252</v>
      </c>
      <c r="E1015" s="10">
        <v>8</v>
      </c>
      <c r="F1015" s="10">
        <v>32</v>
      </c>
      <c r="G1015" s="10">
        <v>80</v>
      </c>
      <c r="H1015" s="10">
        <v>99</v>
      </c>
      <c r="I1015" s="10">
        <v>13</v>
      </c>
      <c r="J1015" s="10">
        <v>5</v>
      </c>
      <c r="K1015" s="10">
        <v>1</v>
      </c>
      <c r="L1015" s="10">
        <v>14</v>
      </c>
      <c r="M1015" s="10">
        <v>190</v>
      </c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</row>
    <row r="1016" spans="1:32" ht="18" customHeight="1" x14ac:dyDescent="0.15">
      <c r="A1016" t="s">
        <v>8</v>
      </c>
      <c r="B1016" s="11">
        <v>169</v>
      </c>
      <c r="C1016" s="10">
        <v>425</v>
      </c>
      <c r="D1016" s="10">
        <v>180</v>
      </c>
      <c r="E1016" s="10">
        <v>7</v>
      </c>
      <c r="F1016" s="10">
        <v>27</v>
      </c>
      <c r="G1016" s="10">
        <v>53</v>
      </c>
      <c r="H1016" s="10">
        <v>72</v>
      </c>
      <c r="I1016" s="10">
        <v>7</v>
      </c>
      <c r="J1016" s="10">
        <v>1</v>
      </c>
      <c r="K1016" s="10">
        <v>0</v>
      </c>
      <c r="L1016" s="10">
        <v>13</v>
      </c>
      <c r="M1016" s="10">
        <v>122</v>
      </c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</row>
    <row r="1017" spans="1:32" ht="18" customHeight="1" x14ac:dyDescent="0.15">
      <c r="A1017" t="s">
        <v>7</v>
      </c>
      <c r="B1017" s="11">
        <v>157</v>
      </c>
      <c r="C1017" s="10">
        <v>703</v>
      </c>
      <c r="D1017" s="10">
        <v>393</v>
      </c>
      <c r="E1017" s="10">
        <v>9</v>
      </c>
      <c r="F1017" s="10">
        <v>52</v>
      </c>
      <c r="G1017" s="10">
        <v>118</v>
      </c>
      <c r="H1017" s="10">
        <v>156</v>
      </c>
      <c r="I1017" s="10">
        <v>20</v>
      </c>
      <c r="J1017" s="10">
        <v>3</v>
      </c>
      <c r="K1017" s="10">
        <v>1</v>
      </c>
      <c r="L1017" s="10">
        <v>34</v>
      </c>
      <c r="M1017" s="10">
        <v>307</v>
      </c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</row>
    <row r="1018" spans="1:32" ht="18" customHeight="1" x14ac:dyDescent="0.15">
      <c r="A1018" t="s">
        <v>6</v>
      </c>
      <c r="B1018" s="11">
        <v>182</v>
      </c>
      <c r="C1018" s="10">
        <v>757</v>
      </c>
      <c r="D1018" s="10">
        <v>417</v>
      </c>
      <c r="E1018" s="10">
        <v>11</v>
      </c>
      <c r="F1018" s="10">
        <v>39</v>
      </c>
      <c r="G1018" s="10">
        <v>101</v>
      </c>
      <c r="H1018" s="10">
        <v>153</v>
      </c>
      <c r="I1018" s="10">
        <v>25</v>
      </c>
      <c r="J1018" s="10">
        <v>5</v>
      </c>
      <c r="K1018" s="10">
        <v>11</v>
      </c>
      <c r="L1018" s="10">
        <v>72</v>
      </c>
      <c r="M1018" s="10">
        <v>128</v>
      </c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</row>
    <row r="1019" spans="1:32" ht="18" customHeight="1" x14ac:dyDescent="0.15">
      <c r="A1019" t="s">
        <v>5</v>
      </c>
      <c r="B1019" s="11">
        <v>172</v>
      </c>
      <c r="C1019" s="10">
        <v>900</v>
      </c>
      <c r="D1019" s="10">
        <v>357</v>
      </c>
      <c r="E1019" s="10">
        <v>10</v>
      </c>
      <c r="F1019" s="10">
        <v>36</v>
      </c>
      <c r="G1019" s="10">
        <v>110</v>
      </c>
      <c r="H1019" s="10">
        <v>159</v>
      </c>
      <c r="I1019" s="10">
        <v>18</v>
      </c>
      <c r="J1019" s="10">
        <v>2</v>
      </c>
      <c r="K1019" s="10">
        <v>3</v>
      </c>
      <c r="L1019" s="10">
        <v>19</v>
      </c>
      <c r="M1019" s="10">
        <v>134</v>
      </c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</row>
    <row r="1020" spans="1:32" ht="18" customHeight="1" x14ac:dyDescent="0.15">
      <c r="A1020" t="s">
        <v>4</v>
      </c>
      <c r="B1020" s="11">
        <v>236</v>
      </c>
      <c r="C1020" s="10">
        <v>1112</v>
      </c>
      <c r="D1020" s="10">
        <v>533</v>
      </c>
      <c r="E1020" s="10">
        <v>7</v>
      </c>
      <c r="F1020" s="10">
        <v>58</v>
      </c>
      <c r="G1020" s="10">
        <v>133</v>
      </c>
      <c r="H1020" s="10">
        <v>216</v>
      </c>
      <c r="I1020" s="10">
        <v>26</v>
      </c>
      <c r="J1020" s="10">
        <v>6</v>
      </c>
      <c r="K1020" s="10">
        <v>3</v>
      </c>
      <c r="L1020" s="10">
        <v>84</v>
      </c>
      <c r="M1020" s="10">
        <v>99</v>
      </c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</row>
    <row r="1021" spans="1:32" ht="18" customHeight="1" x14ac:dyDescent="0.15">
      <c r="A1021" t="s">
        <v>3</v>
      </c>
      <c r="B1021" s="11">
        <v>62</v>
      </c>
      <c r="C1021" s="10">
        <v>267</v>
      </c>
      <c r="D1021" s="10">
        <v>149</v>
      </c>
      <c r="E1021" s="10">
        <v>9</v>
      </c>
      <c r="F1021" s="10">
        <v>19</v>
      </c>
      <c r="G1021" s="10">
        <v>42</v>
      </c>
      <c r="H1021" s="10">
        <v>64</v>
      </c>
      <c r="I1021" s="10">
        <v>4</v>
      </c>
      <c r="J1021" s="10">
        <v>0</v>
      </c>
      <c r="K1021" s="10">
        <v>0</v>
      </c>
      <c r="L1021" s="10">
        <v>11</v>
      </c>
      <c r="M1021" s="10">
        <v>34</v>
      </c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</row>
    <row r="1022" spans="1:32" s="6" customFormat="1" ht="18" customHeight="1" x14ac:dyDescent="0.15">
      <c r="A1022" s="136" t="s">
        <v>2</v>
      </c>
      <c r="B1022" s="8">
        <v>215</v>
      </c>
      <c r="C1022" s="7">
        <v>676</v>
      </c>
      <c r="D1022" s="7">
        <v>359</v>
      </c>
      <c r="E1022" s="7">
        <v>2</v>
      </c>
      <c r="F1022" s="7">
        <v>52</v>
      </c>
      <c r="G1022" s="7">
        <v>101</v>
      </c>
      <c r="H1022" s="7">
        <v>171</v>
      </c>
      <c r="I1022" s="7">
        <v>12</v>
      </c>
      <c r="J1022" s="7">
        <v>1</v>
      </c>
      <c r="K1022" s="7">
        <v>1</v>
      </c>
      <c r="L1022" s="7">
        <v>19</v>
      </c>
      <c r="M1022" s="7">
        <v>107</v>
      </c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</row>
    <row r="1023" spans="1:32" ht="21.75" customHeight="1" x14ac:dyDescent="0.15">
      <c r="A1023" s="1" t="s">
        <v>108</v>
      </c>
      <c r="D1023" s="84"/>
    </row>
    <row r="1024" spans="1:32" ht="21.75" customHeight="1" x14ac:dyDescent="0.15">
      <c r="D1024" s="84"/>
    </row>
    <row r="1026" spans="1:13" ht="26.25" customHeight="1" x14ac:dyDescent="0.15">
      <c r="A1026" s="83" t="s">
        <v>107</v>
      </c>
    </row>
    <row r="1027" spans="1:13" ht="11.25" customHeight="1" x14ac:dyDescent="0.15"/>
    <row r="1028" spans="1:13" ht="24.75" customHeight="1" x14ac:dyDescent="0.15">
      <c r="A1028" s="130" t="s">
        <v>106</v>
      </c>
    </row>
    <row r="1029" spans="1:13" ht="13.5" customHeight="1" x14ac:dyDescent="0.15">
      <c r="A1029" s="1" t="s">
        <v>40</v>
      </c>
    </row>
    <row r="1030" spans="1:13" s="103" customFormat="1" ht="28.5" customHeight="1" x14ac:dyDescent="0.15">
      <c r="A1030" s="34" t="s">
        <v>93</v>
      </c>
      <c r="B1030" s="35" t="s">
        <v>92</v>
      </c>
      <c r="C1030" s="35" t="s">
        <v>105</v>
      </c>
      <c r="D1030" s="35" t="s">
        <v>104</v>
      </c>
      <c r="E1030" s="35" t="s">
        <v>103</v>
      </c>
      <c r="F1030" s="35" t="s">
        <v>102</v>
      </c>
      <c r="G1030" s="35" t="s">
        <v>101</v>
      </c>
      <c r="H1030" s="35" t="s">
        <v>100</v>
      </c>
      <c r="I1030" s="110" t="s">
        <v>99</v>
      </c>
      <c r="J1030" s="110" t="s">
        <v>98</v>
      </c>
      <c r="K1030" s="128" t="s">
        <v>97</v>
      </c>
      <c r="L1030" s="33" t="s">
        <v>96</v>
      </c>
    </row>
    <row r="1031" spans="1:13" s="133" customFormat="1" ht="21.75" customHeight="1" x14ac:dyDescent="0.15">
      <c r="A1031" s="74" t="s">
        <v>31</v>
      </c>
      <c r="B1031" s="135">
        <v>112236</v>
      </c>
      <c r="C1031" s="134">
        <v>38259</v>
      </c>
      <c r="D1031" s="134">
        <v>12067</v>
      </c>
      <c r="E1031" s="134">
        <v>20261</v>
      </c>
      <c r="F1031" s="134">
        <v>35831</v>
      </c>
      <c r="G1031" s="134">
        <v>5818</v>
      </c>
      <c r="H1031" s="134">
        <v>0</v>
      </c>
      <c r="I1031" s="134">
        <v>0</v>
      </c>
      <c r="J1031" s="134">
        <v>0</v>
      </c>
      <c r="K1031" s="134">
        <v>0</v>
      </c>
      <c r="L1031" s="134">
        <v>0</v>
      </c>
    </row>
    <row r="1032" spans="1:13" s="133" customFormat="1" ht="21.75" customHeight="1" x14ac:dyDescent="0.15">
      <c r="A1032" s="12" t="s">
        <v>82</v>
      </c>
      <c r="B1032" s="11">
        <v>109138</v>
      </c>
      <c r="C1032" s="10">
        <v>22435</v>
      </c>
      <c r="D1032" s="10">
        <v>12991</v>
      </c>
      <c r="E1032" s="10">
        <v>21229</v>
      </c>
      <c r="F1032" s="10">
        <v>38109</v>
      </c>
      <c r="G1032" s="10">
        <v>6720</v>
      </c>
      <c r="H1032" s="10">
        <v>4233</v>
      </c>
      <c r="I1032" s="10">
        <v>0</v>
      </c>
      <c r="J1032" s="10">
        <v>0</v>
      </c>
      <c r="K1032" s="10">
        <v>0</v>
      </c>
      <c r="L1032" s="10">
        <v>3421</v>
      </c>
    </row>
    <row r="1033" spans="1:13" s="133" customFormat="1" ht="21.75" customHeight="1" x14ac:dyDescent="0.15">
      <c r="A1033" s="12" t="s">
        <v>29</v>
      </c>
      <c r="B1033" s="11">
        <v>105802</v>
      </c>
      <c r="C1033" s="10">
        <v>20474</v>
      </c>
      <c r="D1033" s="10">
        <v>11869</v>
      </c>
      <c r="E1033" s="10">
        <v>15840</v>
      </c>
      <c r="F1033" s="10">
        <v>37792</v>
      </c>
      <c r="G1033" s="10">
        <v>9634</v>
      </c>
      <c r="H1033" s="10">
        <v>5805</v>
      </c>
      <c r="I1033" s="10">
        <v>0</v>
      </c>
      <c r="J1033" s="10">
        <v>0</v>
      </c>
      <c r="K1033" s="10">
        <v>0</v>
      </c>
      <c r="L1033" s="10">
        <v>4388</v>
      </c>
    </row>
    <row r="1034" spans="1:13" s="133" customFormat="1" ht="21.75" customHeight="1" x14ac:dyDescent="0.15">
      <c r="A1034" s="12" t="s">
        <v>28</v>
      </c>
      <c r="B1034" s="11">
        <f>SUM(C1034:L1034)</f>
        <v>112737</v>
      </c>
      <c r="C1034" s="10">
        <v>21086</v>
      </c>
      <c r="D1034" s="10">
        <v>13517</v>
      </c>
      <c r="E1034" s="10">
        <v>14324</v>
      </c>
      <c r="F1034" s="10">
        <v>40062</v>
      </c>
      <c r="G1034" s="10">
        <v>10205</v>
      </c>
      <c r="H1034" s="10">
        <v>5274</v>
      </c>
      <c r="I1034" s="10">
        <v>0</v>
      </c>
      <c r="J1034" s="10">
        <v>0</v>
      </c>
      <c r="K1034" s="10">
        <v>0</v>
      </c>
      <c r="L1034" s="10">
        <v>8269</v>
      </c>
    </row>
    <row r="1035" spans="1:13" s="132" customFormat="1" ht="21.75" customHeight="1" x14ac:dyDescent="0.15">
      <c r="A1035" s="12" t="s">
        <v>27</v>
      </c>
      <c r="B1035" s="11">
        <f>SUM(C1035:L1035)</f>
        <v>110532</v>
      </c>
      <c r="C1035" s="10">
        <v>30603</v>
      </c>
      <c r="D1035" s="10">
        <v>12751</v>
      </c>
      <c r="E1035" s="10">
        <v>12343</v>
      </c>
      <c r="F1035" s="10">
        <v>36465</v>
      </c>
      <c r="G1035" s="10">
        <v>7233</v>
      </c>
      <c r="H1035" s="10">
        <v>5360</v>
      </c>
      <c r="I1035" s="10">
        <v>0</v>
      </c>
      <c r="J1035" s="10">
        <v>0</v>
      </c>
      <c r="K1035" s="10">
        <v>0</v>
      </c>
      <c r="L1035" s="10">
        <v>5777</v>
      </c>
    </row>
    <row r="1036" spans="1:13" s="119" customFormat="1" ht="21.75" customHeight="1" x14ac:dyDescent="0.15">
      <c r="A1036" s="9" t="s">
        <v>26</v>
      </c>
      <c r="B1036" s="121">
        <f>SUM(C1036:L1036)</f>
        <v>100728</v>
      </c>
      <c r="C1036" s="120">
        <v>20658</v>
      </c>
      <c r="D1036" s="120">
        <v>13148</v>
      </c>
      <c r="E1036" s="120">
        <v>11972</v>
      </c>
      <c r="F1036" s="120">
        <v>34386</v>
      </c>
      <c r="G1036" s="120">
        <v>8096</v>
      </c>
      <c r="H1036" s="120">
        <v>6437</v>
      </c>
      <c r="I1036" s="120">
        <v>0</v>
      </c>
      <c r="J1036" s="120">
        <v>0</v>
      </c>
      <c r="K1036" s="120">
        <v>0</v>
      </c>
      <c r="L1036" s="120">
        <v>6031</v>
      </c>
      <c r="M1036" s="132"/>
    </row>
    <row r="1037" spans="1:13" ht="21.75" customHeight="1" x14ac:dyDescent="0.15">
      <c r="A1037" s="1" t="s">
        <v>95</v>
      </c>
      <c r="B1037" s="103"/>
      <c r="C1037" s="103"/>
      <c r="D1037" s="131"/>
      <c r="E1037" s="103"/>
      <c r="F1037" s="103"/>
      <c r="G1037" s="103"/>
      <c r="H1037" s="103"/>
      <c r="I1037" s="103"/>
      <c r="J1037" s="103"/>
      <c r="K1037" s="103"/>
      <c r="L1037" s="103"/>
    </row>
    <row r="1039" spans="1:13" ht="27" customHeight="1" x14ac:dyDescent="0.15">
      <c r="A1039" s="130" t="s">
        <v>94</v>
      </c>
      <c r="D1039" s="84"/>
    </row>
    <row r="1040" spans="1:13" ht="25.5" customHeight="1" x14ac:dyDescent="0.15">
      <c r="A1040" s="1" t="s">
        <v>40</v>
      </c>
      <c r="D1040" s="84"/>
    </row>
    <row r="1041" spans="1:21" s="103" customFormat="1" ht="28.5" customHeight="1" x14ac:dyDescent="0.15">
      <c r="A1041" s="34" t="s">
        <v>93</v>
      </c>
      <c r="B1041" s="35" t="s">
        <v>92</v>
      </c>
      <c r="C1041" s="35" t="s">
        <v>91</v>
      </c>
      <c r="D1041" s="35" t="s">
        <v>90</v>
      </c>
      <c r="E1041" s="110" t="s">
        <v>89</v>
      </c>
      <c r="F1041" s="35" t="s">
        <v>88</v>
      </c>
      <c r="G1041" s="129" t="s">
        <v>87</v>
      </c>
      <c r="H1041" s="110" t="s">
        <v>86</v>
      </c>
      <c r="I1041" s="110" t="s">
        <v>85</v>
      </c>
      <c r="J1041" s="128" t="s">
        <v>84</v>
      </c>
      <c r="K1041" s="33" t="s">
        <v>83</v>
      </c>
    </row>
    <row r="1042" spans="1:21" s="124" customFormat="1" ht="21.75" customHeight="1" x14ac:dyDescent="0.15">
      <c r="A1042" s="74" t="s">
        <v>31</v>
      </c>
      <c r="B1042" s="127">
        <v>60521</v>
      </c>
      <c r="C1042" s="126">
        <v>26995</v>
      </c>
      <c r="D1042" s="126">
        <v>11900</v>
      </c>
      <c r="E1042" s="126">
        <v>2027</v>
      </c>
      <c r="F1042" s="126">
        <v>0</v>
      </c>
      <c r="G1042" s="126">
        <v>10742</v>
      </c>
      <c r="H1042" s="126">
        <v>2260</v>
      </c>
      <c r="I1042" s="126">
        <v>0</v>
      </c>
      <c r="J1042" s="126">
        <v>6597</v>
      </c>
      <c r="K1042" s="126">
        <v>0</v>
      </c>
      <c r="L1042" s="125"/>
      <c r="M1042" s="125"/>
      <c r="N1042" s="125"/>
      <c r="O1042" s="125"/>
      <c r="P1042" s="125"/>
    </row>
    <row r="1043" spans="1:21" s="124" customFormat="1" ht="21.75" customHeight="1" x14ac:dyDescent="0.15">
      <c r="A1043" s="12" t="s">
        <v>82</v>
      </c>
      <c r="B1043" s="123">
        <v>50108</v>
      </c>
      <c r="C1043" s="122">
        <v>21686</v>
      </c>
      <c r="D1043" s="122">
        <v>13265</v>
      </c>
      <c r="E1043" s="122">
        <v>1793</v>
      </c>
      <c r="F1043" s="122">
        <v>0</v>
      </c>
      <c r="G1043" s="122">
        <v>4312</v>
      </c>
      <c r="H1043" s="122">
        <v>6843</v>
      </c>
      <c r="I1043" s="122">
        <v>0</v>
      </c>
      <c r="J1043" s="122">
        <v>2209</v>
      </c>
      <c r="K1043" s="122">
        <v>0</v>
      </c>
      <c r="L1043" s="125"/>
      <c r="M1043" s="125"/>
      <c r="N1043" s="125"/>
      <c r="O1043" s="125"/>
      <c r="P1043" s="125"/>
    </row>
    <row r="1044" spans="1:21" s="124" customFormat="1" ht="21.75" customHeight="1" x14ac:dyDescent="0.15">
      <c r="A1044" s="12" t="s">
        <v>29</v>
      </c>
      <c r="B1044" s="123">
        <v>123379</v>
      </c>
      <c r="C1044" s="122">
        <v>33097</v>
      </c>
      <c r="D1044" s="122">
        <v>13860</v>
      </c>
      <c r="E1044" s="122">
        <v>3883</v>
      </c>
      <c r="F1044" s="122">
        <v>1650</v>
      </c>
      <c r="G1044" s="122">
        <v>5870</v>
      </c>
      <c r="H1044" s="122">
        <v>50840</v>
      </c>
      <c r="I1044" s="122">
        <v>0</v>
      </c>
      <c r="J1044" s="122">
        <v>14179</v>
      </c>
      <c r="K1044" s="122">
        <v>0</v>
      </c>
      <c r="L1044" s="125"/>
      <c r="M1044" s="125"/>
      <c r="N1044" s="125"/>
      <c r="O1044" s="125"/>
      <c r="P1044" s="125"/>
    </row>
    <row r="1045" spans="1:21" s="124" customFormat="1" ht="21.75" customHeight="1" x14ac:dyDescent="0.15">
      <c r="A1045" s="12" t="s">
        <v>28</v>
      </c>
      <c r="B1045" s="123">
        <f>SUM(C1045:K1045)</f>
        <v>132579</v>
      </c>
      <c r="C1045" s="122">
        <v>34492</v>
      </c>
      <c r="D1045" s="122">
        <v>16056</v>
      </c>
      <c r="E1045" s="122">
        <v>4903</v>
      </c>
      <c r="F1045" s="122">
        <v>400</v>
      </c>
      <c r="G1045" s="122">
        <v>6302</v>
      </c>
      <c r="H1045" s="122">
        <v>53273</v>
      </c>
      <c r="I1045" s="122">
        <v>0</v>
      </c>
      <c r="J1045" s="122">
        <v>17153</v>
      </c>
      <c r="K1045" s="122">
        <v>0</v>
      </c>
      <c r="L1045" s="125"/>
      <c r="M1045" s="125"/>
      <c r="N1045" s="125"/>
      <c r="O1045" s="125"/>
      <c r="P1045" s="125"/>
    </row>
    <row r="1046" spans="1:21" s="119" customFormat="1" ht="21.75" customHeight="1" x14ac:dyDescent="0.15">
      <c r="A1046" s="12" t="s">
        <v>27</v>
      </c>
      <c r="B1046" s="123">
        <v>117981</v>
      </c>
      <c r="C1046" s="122">
        <v>23921</v>
      </c>
      <c r="D1046" s="122">
        <v>15683</v>
      </c>
      <c r="E1046" s="122">
        <v>5378</v>
      </c>
      <c r="F1046" s="122">
        <v>1039</v>
      </c>
      <c r="G1046" s="122">
        <v>7509</v>
      </c>
      <c r="H1046" s="122">
        <v>49350</v>
      </c>
      <c r="I1046" s="122">
        <v>0</v>
      </c>
      <c r="J1046" s="122">
        <v>15101</v>
      </c>
      <c r="K1046" s="122">
        <v>0</v>
      </c>
    </row>
    <row r="1047" spans="1:21" s="119" customFormat="1" ht="21.75" customHeight="1" x14ac:dyDescent="0.15">
      <c r="A1047" s="9" t="s">
        <v>26</v>
      </c>
      <c r="B1047" s="121">
        <f>SUM(C1047:K1047)</f>
        <v>126954</v>
      </c>
      <c r="C1047" s="120">
        <v>18945</v>
      </c>
      <c r="D1047" s="120">
        <v>14810</v>
      </c>
      <c r="E1047" s="120">
        <v>4911</v>
      </c>
      <c r="F1047" s="120">
        <v>33453</v>
      </c>
      <c r="G1047" s="120">
        <v>660</v>
      </c>
      <c r="H1047" s="120">
        <v>38478</v>
      </c>
      <c r="I1047" s="120"/>
      <c r="J1047" s="120">
        <v>15697</v>
      </c>
      <c r="K1047" s="120"/>
    </row>
    <row r="1048" spans="1:21" ht="21.75" customHeight="1" x14ac:dyDescent="0.15">
      <c r="A1048" s="1" t="s">
        <v>81</v>
      </c>
      <c r="D1048" s="84"/>
    </row>
    <row r="1052" spans="1:21" ht="25.5" customHeight="1" x14ac:dyDescent="0.15">
      <c r="A1052" s="83" t="s">
        <v>80</v>
      </c>
      <c r="B1052" s="83"/>
      <c r="C1052" s="83"/>
      <c r="D1052" s="83"/>
      <c r="E1052" s="83"/>
      <c r="F1052" s="83"/>
      <c r="G1052" s="83"/>
      <c r="H1052" s="83"/>
      <c r="I1052" s="83"/>
      <c r="J1052" s="83"/>
      <c r="K1052" s="83"/>
      <c r="L1052" s="83"/>
      <c r="M1052" s="83"/>
      <c r="N1052" s="83"/>
      <c r="O1052" s="83"/>
    </row>
    <row r="1053" spans="1:21" ht="17.25" customHeight="1" x14ac:dyDescent="0.15">
      <c r="A1053" t="s">
        <v>40</v>
      </c>
      <c r="B1053" s="83"/>
      <c r="C1053" s="83"/>
      <c r="D1053" s="83"/>
      <c r="E1053" s="83"/>
      <c r="F1053" s="83"/>
      <c r="G1053" s="83"/>
      <c r="H1053" s="83"/>
      <c r="I1053" s="83"/>
      <c r="J1053" s="83"/>
      <c r="K1053" s="83"/>
      <c r="L1053" s="83"/>
      <c r="M1053" s="83"/>
      <c r="N1053" s="83"/>
      <c r="O1053" s="83"/>
    </row>
    <row r="1054" spans="1:21" s="103" customFormat="1" ht="21" customHeight="1" x14ac:dyDescent="0.15">
      <c r="A1054" s="37" t="s">
        <v>79</v>
      </c>
      <c r="B1054" s="79" t="s">
        <v>78</v>
      </c>
      <c r="C1054" s="117"/>
      <c r="D1054" s="117"/>
      <c r="E1054" s="117"/>
      <c r="F1054" s="117"/>
      <c r="G1054" s="117"/>
      <c r="H1054" s="117"/>
      <c r="I1054" s="116"/>
      <c r="J1054" s="39" t="s">
        <v>77</v>
      </c>
      <c r="K1054" s="118"/>
      <c r="L1054" s="118"/>
      <c r="M1054" s="118"/>
      <c r="N1054" s="118"/>
      <c r="O1054" s="118"/>
      <c r="P1054" s="118"/>
      <c r="Q1054" s="118"/>
      <c r="R1054" s="118"/>
      <c r="S1054" s="118"/>
      <c r="T1054" s="75"/>
      <c r="U1054" s="75"/>
    </row>
    <row r="1055" spans="1:21" s="103" customFormat="1" ht="21" customHeight="1" x14ac:dyDescent="0.15">
      <c r="A1055" s="37"/>
      <c r="B1055" s="106" t="s">
        <v>76</v>
      </c>
      <c r="C1055" s="80" t="s">
        <v>71</v>
      </c>
      <c r="D1055" s="113" t="s">
        <v>75</v>
      </c>
      <c r="E1055" s="81" t="s">
        <v>74</v>
      </c>
      <c r="F1055" s="81" t="s">
        <v>73</v>
      </c>
      <c r="G1055" s="113" t="s">
        <v>67</v>
      </c>
      <c r="H1055" s="81" t="s">
        <v>66</v>
      </c>
      <c r="I1055" s="81" t="s">
        <v>65</v>
      </c>
      <c r="J1055" s="79" t="s">
        <v>72</v>
      </c>
      <c r="K1055" s="117"/>
      <c r="L1055" s="116"/>
      <c r="M1055" s="81" t="s">
        <v>71</v>
      </c>
      <c r="N1055" s="115" t="s">
        <v>70</v>
      </c>
      <c r="O1055" s="112" t="s">
        <v>69</v>
      </c>
      <c r="P1055" s="114" t="s">
        <v>68</v>
      </c>
      <c r="Q1055" s="113" t="s">
        <v>67</v>
      </c>
      <c r="R1055" s="112" t="s">
        <v>66</v>
      </c>
      <c r="S1055" s="111" t="s">
        <v>65</v>
      </c>
      <c r="T1055" s="104"/>
      <c r="U1055" s="104"/>
    </row>
    <row r="1056" spans="1:21" s="103" customFormat="1" ht="29.25" customHeight="1" x14ac:dyDescent="0.15">
      <c r="A1056" s="37"/>
      <c r="B1056" s="80"/>
      <c r="C1056" s="80"/>
      <c r="D1056" s="106"/>
      <c r="E1056" s="106"/>
      <c r="F1056" s="106"/>
      <c r="G1056" s="109"/>
      <c r="H1056" s="109"/>
      <c r="I1056" s="106"/>
      <c r="J1056" s="76"/>
      <c r="K1056" s="35" t="s">
        <v>43</v>
      </c>
      <c r="L1056" s="110" t="s">
        <v>42</v>
      </c>
      <c r="M1056" s="109"/>
      <c r="N1056" s="106"/>
      <c r="O1056" s="106"/>
      <c r="P1056" s="108"/>
      <c r="Q1056" s="107"/>
      <c r="R1056" s="106"/>
      <c r="S1056" s="105"/>
      <c r="T1056" s="104"/>
      <c r="U1056" s="104"/>
    </row>
    <row r="1057" spans="1:40" s="100" customFormat="1" ht="26.25" customHeight="1" x14ac:dyDescent="0.15">
      <c r="A1057" s="12" t="s">
        <v>31</v>
      </c>
      <c r="B1057" s="99">
        <v>357</v>
      </c>
      <c r="C1057" s="99">
        <v>5</v>
      </c>
      <c r="D1057" s="99">
        <v>24</v>
      </c>
      <c r="E1057" s="99">
        <v>138</v>
      </c>
      <c r="F1057" s="99">
        <v>6</v>
      </c>
      <c r="G1057" s="99">
        <v>2</v>
      </c>
      <c r="H1057" s="99">
        <v>2</v>
      </c>
      <c r="I1057" s="99">
        <v>180</v>
      </c>
      <c r="J1057" s="99">
        <v>13546</v>
      </c>
      <c r="K1057" s="102" t="s">
        <v>49</v>
      </c>
      <c r="L1057" s="102" t="s">
        <v>49</v>
      </c>
      <c r="M1057" s="99">
        <v>195</v>
      </c>
      <c r="N1057" s="99">
        <v>2435</v>
      </c>
      <c r="O1057" s="99">
        <v>7631</v>
      </c>
      <c r="P1057" s="99">
        <v>279</v>
      </c>
      <c r="Q1057" s="99">
        <v>34</v>
      </c>
      <c r="R1057" s="99">
        <v>123</v>
      </c>
      <c r="S1057" s="99">
        <v>2849</v>
      </c>
      <c r="T1057" s="69"/>
      <c r="U1057" s="69"/>
    </row>
    <row r="1058" spans="1:40" s="100" customFormat="1" ht="26.25" customHeight="1" x14ac:dyDescent="0.15">
      <c r="A1058" s="12" t="s">
        <v>30</v>
      </c>
      <c r="B1058" s="101">
        <v>363</v>
      </c>
      <c r="C1058" s="99">
        <v>5</v>
      </c>
      <c r="D1058" s="99">
        <v>24</v>
      </c>
      <c r="E1058" s="99">
        <v>142</v>
      </c>
      <c r="F1058" s="99">
        <v>5</v>
      </c>
      <c r="G1058" s="99">
        <v>2</v>
      </c>
      <c r="H1058" s="99">
        <v>2</v>
      </c>
      <c r="I1058" s="99">
        <v>183</v>
      </c>
      <c r="J1058" s="99">
        <v>14133</v>
      </c>
      <c r="K1058" s="99">
        <v>7370</v>
      </c>
      <c r="L1058" s="99">
        <v>6763</v>
      </c>
      <c r="M1058" s="99">
        <v>178</v>
      </c>
      <c r="N1058" s="99">
        <v>2451</v>
      </c>
      <c r="O1058" s="99">
        <v>8033</v>
      </c>
      <c r="P1058" s="99">
        <v>246</v>
      </c>
      <c r="Q1058" s="99">
        <v>36</v>
      </c>
      <c r="R1058" s="99">
        <v>122</v>
      </c>
      <c r="S1058" s="99">
        <v>3067</v>
      </c>
      <c r="T1058" s="69"/>
      <c r="U1058" s="69"/>
    </row>
    <row r="1059" spans="1:40" s="100" customFormat="1" ht="26.25" customHeight="1" x14ac:dyDescent="0.15">
      <c r="A1059" s="12" t="s">
        <v>29</v>
      </c>
      <c r="B1059" s="101">
        <v>360</v>
      </c>
      <c r="C1059" s="99">
        <v>5</v>
      </c>
      <c r="D1059" s="99">
        <v>24</v>
      </c>
      <c r="E1059" s="99">
        <v>142</v>
      </c>
      <c r="F1059" s="99">
        <v>5</v>
      </c>
      <c r="G1059" s="99">
        <v>2</v>
      </c>
      <c r="H1059" s="99">
        <v>2</v>
      </c>
      <c r="I1059" s="99">
        <v>180</v>
      </c>
      <c r="J1059" s="99">
        <v>12999</v>
      </c>
      <c r="K1059" s="99">
        <v>6825</v>
      </c>
      <c r="L1059" s="99">
        <v>6174</v>
      </c>
      <c r="M1059" s="99">
        <v>184</v>
      </c>
      <c r="N1059" s="99">
        <v>2314</v>
      </c>
      <c r="O1059" s="99">
        <v>7415</v>
      </c>
      <c r="P1059" s="99">
        <v>237</v>
      </c>
      <c r="Q1059" s="99">
        <v>39</v>
      </c>
      <c r="R1059" s="99">
        <v>119</v>
      </c>
      <c r="S1059" s="99">
        <v>2691</v>
      </c>
      <c r="T1059" s="69"/>
      <c r="U1059" s="69"/>
    </row>
    <row r="1060" spans="1:40" s="6" customFormat="1" ht="26.25" customHeight="1" x14ac:dyDescent="0.15">
      <c r="A1060" s="12" t="s">
        <v>48</v>
      </c>
      <c r="B1060" s="99">
        <v>360</v>
      </c>
      <c r="C1060" s="99">
        <v>5</v>
      </c>
      <c r="D1060" s="99">
        <v>24</v>
      </c>
      <c r="E1060" s="99">
        <v>143</v>
      </c>
      <c r="F1060" s="99">
        <v>5</v>
      </c>
      <c r="G1060" s="99">
        <v>2</v>
      </c>
      <c r="H1060" s="99">
        <v>2</v>
      </c>
      <c r="I1060" s="99">
        <v>179</v>
      </c>
      <c r="J1060" s="99">
        <v>12734</v>
      </c>
      <c r="K1060" s="99">
        <v>6667</v>
      </c>
      <c r="L1060" s="99">
        <v>6067</v>
      </c>
      <c r="M1060" s="99">
        <v>174</v>
      </c>
      <c r="N1060" s="99">
        <v>2106</v>
      </c>
      <c r="O1060" s="99">
        <v>7307</v>
      </c>
      <c r="P1060" s="99">
        <v>250</v>
      </c>
      <c r="Q1060" s="99">
        <v>35</v>
      </c>
      <c r="R1060" s="99">
        <v>102</v>
      </c>
      <c r="S1060" s="99">
        <v>2760</v>
      </c>
      <c r="T1060" s="98"/>
      <c r="U1060" s="98"/>
      <c r="V1060" s="62"/>
      <c r="W1060" s="62"/>
    </row>
    <row r="1061" spans="1:40" s="6" customFormat="1" ht="26.25" customHeight="1" x14ac:dyDescent="0.15">
      <c r="A1061" s="12" t="s">
        <v>27</v>
      </c>
      <c r="B1061" s="99">
        <v>340</v>
      </c>
      <c r="C1061" s="99">
        <v>6</v>
      </c>
      <c r="D1061" s="99">
        <v>23</v>
      </c>
      <c r="E1061" s="99">
        <v>137</v>
      </c>
      <c r="F1061" s="99">
        <v>5</v>
      </c>
      <c r="G1061" s="99">
        <v>2</v>
      </c>
      <c r="H1061" s="99">
        <v>2</v>
      </c>
      <c r="I1061" s="99">
        <v>165</v>
      </c>
      <c r="J1061" s="99">
        <v>11843</v>
      </c>
      <c r="K1061" s="99">
        <v>6134</v>
      </c>
      <c r="L1061" s="99">
        <v>5709</v>
      </c>
      <c r="M1061" s="99">
        <v>250</v>
      </c>
      <c r="N1061" s="99">
        <v>1980</v>
      </c>
      <c r="O1061" s="99">
        <v>6776</v>
      </c>
      <c r="P1061" s="99">
        <v>246</v>
      </c>
      <c r="Q1061" s="99">
        <v>38</v>
      </c>
      <c r="R1061" s="99">
        <v>85</v>
      </c>
      <c r="S1061" s="99">
        <v>2468</v>
      </c>
      <c r="T1061" s="98"/>
      <c r="U1061" s="98"/>
      <c r="V1061" s="62"/>
      <c r="W1061" s="62"/>
    </row>
    <row r="1062" spans="1:40" ht="26.25" customHeight="1" x14ac:dyDescent="0.15">
      <c r="A1062" s="9" t="s">
        <v>26</v>
      </c>
      <c r="B1062" s="97">
        <v>315</v>
      </c>
      <c r="C1062" s="97">
        <v>7</v>
      </c>
      <c r="D1062" s="97">
        <v>23</v>
      </c>
      <c r="E1062" s="97">
        <v>130</v>
      </c>
      <c r="F1062" s="97">
        <v>4</v>
      </c>
      <c r="G1062" s="97">
        <v>1</v>
      </c>
      <c r="H1062" s="97">
        <v>2</v>
      </c>
      <c r="I1062" s="97">
        <v>148</v>
      </c>
      <c r="J1062" s="97">
        <v>11235</v>
      </c>
      <c r="K1062" s="97">
        <v>5838</v>
      </c>
      <c r="L1062" s="97">
        <v>5397</v>
      </c>
      <c r="M1062" s="97">
        <v>303</v>
      </c>
      <c r="N1062" s="97">
        <v>2019</v>
      </c>
      <c r="O1062" s="97">
        <v>6445</v>
      </c>
      <c r="P1062" s="97">
        <v>175</v>
      </c>
      <c r="Q1062" s="97">
        <v>13</v>
      </c>
      <c r="R1062" s="97">
        <v>31</v>
      </c>
      <c r="S1062" s="97">
        <v>2249</v>
      </c>
      <c r="T1062"/>
      <c r="U1062"/>
      <c r="V1062" s="3"/>
      <c r="W1062" s="3"/>
    </row>
    <row r="1063" spans="1:40" s="94" customFormat="1" ht="12" customHeight="1" x14ac:dyDescent="0.15">
      <c r="A1063" s="96"/>
      <c r="B1063" s="95">
        <f>SUM(B1064:B1086)</f>
        <v>315</v>
      </c>
      <c r="C1063" s="95">
        <f>SUM(C1064:C1086)</f>
        <v>7</v>
      </c>
      <c r="D1063" s="95">
        <f>SUM(D1064:D1086)</f>
        <v>23</v>
      </c>
      <c r="E1063" s="95">
        <f>SUM(E1064:E1086)</f>
        <v>130</v>
      </c>
      <c r="F1063" s="95">
        <f>SUM(F1064:F1086)</f>
        <v>4</v>
      </c>
      <c r="G1063" s="95">
        <f>SUM(G1064:G1086)</f>
        <v>1</v>
      </c>
      <c r="H1063" s="95">
        <f>SUM(H1064:H1086)</f>
        <v>2</v>
      </c>
      <c r="I1063" s="95">
        <f>SUM(I1064:I1086)</f>
        <v>148</v>
      </c>
      <c r="J1063" s="95">
        <f>SUM(J1064:J1086)</f>
        <v>11235</v>
      </c>
      <c r="K1063" s="95">
        <f>SUM(K1064:K1086)</f>
        <v>5838</v>
      </c>
      <c r="L1063" s="95">
        <f>SUM(L1064:L1086)</f>
        <v>5397</v>
      </c>
      <c r="M1063" s="95">
        <f>SUM(M1064:M1086)</f>
        <v>303</v>
      </c>
      <c r="N1063" s="95">
        <f>SUM(N1064:N1086)</f>
        <v>2019</v>
      </c>
      <c r="O1063" s="95">
        <f>SUM(O1064:O1086)</f>
        <v>6445</v>
      </c>
      <c r="P1063" s="95">
        <f>SUM(P1064:P1086)</f>
        <v>175</v>
      </c>
      <c r="Q1063" s="95">
        <f>SUM(Q1064:Q1086)</f>
        <v>13</v>
      </c>
      <c r="R1063" s="95">
        <f>SUM(R1064:R1086)</f>
        <v>31</v>
      </c>
      <c r="S1063" s="95">
        <f>SUM(S1064:S1086)</f>
        <v>2249</v>
      </c>
      <c r="T1063"/>
      <c r="U1063"/>
    </row>
    <row r="1064" spans="1:40" ht="18" customHeight="1" x14ac:dyDescent="0.15">
      <c r="A1064" s="12" t="s">
        <v>25</v>
      </c>
      <c r="B1064" s="91">
        <f>SUM(C1064:I1064)</f>
        <v>3</v>
      </c>
      <c r="C1064" s="91"/>
      <c r="D1064" s="91"/>
      <c r="E1064" s="93">
        <v>3</v>
      </c>
      <c r="F1064" s="93"/>
      <c r="G1064" s="93"/>
      <c r="H1064" s="93"/>
      <c r="I1064" s="93"/>
      <c r="J1064" s="91">
        <f>SUM(K1064:L1064)</f>
        <v>290</v>
      </c>
      <c r="K1064" s="91">
        <v>146</v>
      </c>
      <c r="L1064" s="91">
        <v>144</v>
      </c>
      <c r="M1064" s="91"/>
      <c r="N1064" s="91"/>
      <c r="O1064" s="91">
        <f>146+144</f>
        <v>290</v>
      </c>
      <c r="P1064" s="91"/>
      <c r="Q1064" s="91"/>
      <c r="R1064" s="91"/>
      <c r="S1064" s="91"/>
      <c r="T1064"/>
      <c r="U1064"/>
    </row>
    <row r="1065" spans="1:40" ht="18" customHeight="1" x14ac:dyDescent="0.15">
      <c r="A1065" s="12" t="s">
        <v>24</v>
      </c>
      <c r="B1065" s="91">
        <f>SUM(C1065:I1065)</f>
        <v>14</v>
      </c>
      <c r="C1065" s="91"/>
      <c r="D1065" s="91">
        <v>2</v>
      </c>
      <c r="E1065" s="93">
        <v>4</v>
      </c>
      <c r="F1065" s="93"/>
      <c r="G1065" s="93"/>
      <c r="H1065" s="93"/>
      <c r="I1065" s="93">
        <v>8</v>
      </c>
      <c r="J1065" s="91">
        <f>SUM(K1065:L1065)</f>
        <v>439</v>
      </c>
      <c r="K1065" s="91">
        <v>247</v>
      </c>
      <c r="L1065" s="91">
        <v>192</v>
      </c>
      <c r="M1065" s="91"/>
      <c r="N1065" s="91">
        <f>96+67</f>
        <v>163</v>
      </c>
      <c r="O1065" s="91">
        <f>70+53</f>
        <v>123</v>
      </c>
      <c r="P1065" s="91"/>
      <c r="Q1065" s="91"/>
      <c r="R1065" s="91"/>
      <c r="S1065" s="91">
        <f>81+72</f>
        <v>153</v>
      </c>
      <c r="T1065"/>
      <c r="U1065"/>
    </row>
    <row r="1066" spans="1:40" ht="18" customHeight="1" x14ac:dyDescent="0.15">
      <c r="A1066" s="12" t="s">
        <v>23</v>
      </c>
      <c r="B1066" s="91">
        <f>SUM(C1066:I1066)</f>
        <v>2</v>
      </c>
      <c r="C1066" s="91"/>
      <c r="D1066" s="91"/>
      <c r="E1066" s="93">
        <v>2</v>
      </c>
      <c r="F1066" s="93"/>
      <c r="G1066" s="93"/>
      <c r="H1066" s="93"/>
      <c r="I1066" s="93"/>
      <c r="J1066" s="91">
        <f>SUM(K1066:L1066)</f>
        <v>122</v>
      </c>
      <c r="K1066" s="91">
        <v>56</v>
      </c>
      <c r="L1066" s="91">
        <v>66</v>
      </c>
      <c r="M1066" s="91"/>
      <c r="N1066" s="91"/>
      <c r="O1066" s="91">
        <f>56+66</f>
        <v>122</v>
      </c>
      <c r="P1066" s="91"/>
      <c r="Q1066" s="91"/>
      <c r="R1066" s="91"/>
      <c r="S1066" s="91"/>
      <c r="T1066"/>
      <c r="U1066"/>
    </row>
    <row r="1067" spans="1:40" ht="18" customHeight="1" x14ac:dyDescent="0.15">
      <c r="A1067" s="12" t="s">
        <v>22</v>
      </c>
      <c r="B1067" s="91">
        <f>SUM(C1067:I1067)</f>
        <v>12</v>
      </c>
      <c r="C1067" s="91"/>
      <c r="D1067" s="91"/>
      <c r="E1067" s="93">
        <v>6</v>
      </c>
      <c r="F1067" s="93">
        <v>1</v>
      </c>
      <c r="G1067" s="93"/>
      <c r="H1067" s="93"/>
      <c r="I1067" s="93">
        <v>5</v>
      </c>
      <c r="J1067" s="91">
        <f>SUM(K1067:L1067)</f>
        <v>425</v>
      </c>
      <c r="K1067" s="91">
        <v>219</v>
      </c>
      <c r="L1067" s="91">
        <v>206</v>
      </c>
      <c r="M1067" s="91"/>
      <c r="N1067" s="91"/>
      <c r="O1067" s="91">
        <f>147+120</f>
        <v>267</v>
      </c>
      <c r="P1067" s="91">
        <f>32+34</f>
        <v>66</v>
      </c>
      <c r="Q1067" s="91"/>
      <c r="R1067" s="91"/>
      <c r="S1067" s="91">
        <f>40+52</f>
        <v>92</v>
      </c>
      <c r="T1067"/>
      <c r="U1067"/>
    </row>
    <row r="1068" spans="1:40" ht="18" customHeight="1" x14ac:dyDescent="0.15">
      <c r="A1068" s="12" t="s">
        <v>21</v>
      </c>
      <c r="B1068" s="91">
        <f>SUM(C1068:I1068)</f>
        <v>17</v>
      </c>
      <c r="C1068" s="91">
        <v>1</v>
      </c>
      <c r="D1068" s="91"/>
      <c r="E1068" s="93">
        <v>6</v>
      </c>
      <c r="F1068" s="93"/>
      <c r="G1068" s="93"/>
      <c r="H1068" s="93"/>
      <c r="I1068" s="93">
        <v>10</v>
      </c>
      <c r="J1068" s="91">
        <f>SUM(K1068:L1068)</f>
        <v>503</v>
      </c>
      <c r="K1068" s="91">
        <v>269</v>
      </c>
      <c r="L1068" s="91">
        <v>234</v>
      </c>
      <c r="M1068" s="91">
        <f>26+10</f>
        <v>36</v>
      </c>
      <c r="N1068" s="91"/>
      <c r="O1068" s="91">
        <f>161+155</f>
        <v>316</v>
      </c>
      <c r="P1068" s="91"/>
      <c r="Q1068" s="91"/>
      <c r="R1068" s="91"/>
      <c r="S1068" s="91">
        <f>82+69</f>
        <v>151</v>
      </c>
      <c r="T1068"/>
      <c r="U1068"/>
    </row>
    <row r="1069" spans="1:40" ht="18" customHeight="1" x14ac:dyDescent="0.15">
      <c r="A1069" s="12" t="s">
        <v>20</v>
      </c>
      <c r="B1069" s="91">
        <f>SUM(C1069:I1069)</f>
        <v>4</v>
      </c>
      <c r="C1069" s="91">
        <v>1</v>
      </c>
      <c r="D1069" s="91">
        <v>1</v>
      </c>
      <c r="E1069" s="93">
        <v>1</v>
      </c>
      <c r="F1069" s="93"/>
      <c r="G1069" s="93"/>
      <c r="H1069" s="93"/>
      <c r="I1069" s="93">
        <v>1</v>
      </c>
      <c r="J1069" s="91">
        <f>SUM(K1069:L1069)</f>
        <v>170</v>
      </c>
      <c r="K1069" s="91">
        <v>83</v>
      </c>
      <c r="L1069" s="91">
        <v>87</v>
      </c>
      <c r="M1069" s="91"/>
      <c r="N1069" s="91">
        <f>18+15</f>
        <v>33</v>
      </c>
      <c r="O1069" s="91">
        <f>62+70</f>
        <v>132</v>
      </c>
      <c r="P1069" s="91"/>
      <c r="Q1069" s="91"/>
      <c r="R1069" s="91"/>
      <c r="S1069" s="91">
        <v>5</v>
      </c>
      <c r="T1069"/>
      <c r="U1069"/>
    </row>
    <row r="1070" spans="1:40" ht="18" customHeight="1" x14ac:dyDescent="0.15">
      <c r="A1070" s="12" t="s">
        <v>19</v>
      </c>
      <c r="B1070" s="91">
        <f>SUM(C1070:I1070)</f>
        <v>4</v>
      </c>
      <c r="C1070" s="91">
        <v>1</v>
      </c>
      <c r="D1070" s="91"/>
      <c r="E1070" s="93">
        <v>3</v>
      </c>
      <c r="F1070" s="93"/>
      <c r="G1070" s="93"/>
      <c r="H1070" s="93"/>
      <c r="I1070" s="93"/>
      <c r="J1070" s="91">
        <f>SUM(K1070:L1070)</f>
        <v>186</v>
      </c>
      <c r="K1070" s="91">
        <v>101</v>
      </c>
      <c r="L1070" s="91">
        <v>85</v>
      </c>
      <c r="M1070" s="91">
        <f>31+31</f>
        <v>62</v>
      </c>
      <c r="N1070" s="91"/>
      <c r="O1070" s="91">
        <f>70+54</f>
        <v>124</v>
      </c>
      <c r="P1070" s="91"/>
      <c r="Q1070" s="91"/>
      <c r="R1070" s="91"/>
      <c r="S1070" s="91"/>
      <c r="T1070"/>
      <c r="U1070"/>
    </row>
    <row r="1071" spans="1:40" ht="18" customHeight="1" x14ac:dyDescent="0.15">
      <c r="A1071" s="12" t="s">
        <v>18</v>
      </c>
      <c r="B1071" s="91">
        <f>SUM(C1071:I1071)</f>
        <v>7</v>
      </c>
      <c r="C1071" s="91"/>
      <c r="D1071" s="91">
        <v>2</v>
      </c>
      <c r="E1071" s="93">
        <v>2</v>
      </c>
      <c r="F1071" s="93"/>
      <c r="G1071" s="93"/>
      <c r="H1071" s="93"/>
      <c r="I1071" s="93">
        <v>3</v>
      </c>
      <c r="J1071" s="91">
        <f>SUM(K1071:L1071)</f>
        <v>350</v>
      </c>
      <c r="K1071" s="91">
        <v>192</v>
      </c>
      <c r="L1071" s="91">
        <v>158</v>
      </c>
      <c r="M1071" s="91"/>
      <c r="N1071" s="91">
        <f>79+78</f>
        <v>157</v>
      </c>
      <c r="O1071" s="91">
        <f>84+63</f>
        <v>147</v>
      </c>
      <c r="P1071" s="91"/>
      <c r="Q1071" s="91"/>
      <c r="R1071" s="91"/>
      <c r="S1071" s="91">
        <f>29+17</f>
        <v>46</v>
      </c>
      <c r="T1071"/>
      <c r="U1071"/>
      <c r="AN1071" s="1" t="s">
        <v>17</v>
      </c>
    </row>
    <row r="1072" spans="1:40" ht="18" customHeight="1" x14ac:dyDescent="0.15">
      <c r="A1072" s="12" t="s">
        <v>16</v>
      </c>
      <c r="B1072" s="91">
        <f>SUM(C1072:I1072)</f>
        <v>4</v>
      </c>
      <c r="C1072" s="91"/>
      <c r="D1072" s="91"/>
      <c r="E1072" s="93">
        <v>2</v>
      </c>
      <c r="F1072" s="93">
        <v>1</v>
      </c>
      <c r="G1072" s="93"/>
      <c r="H1072" s="93"/>
      <c r="I1072" s="93">
        <v>1</v>
      </c>
      <c r="J1072" s="91">
        <f>SUM(K1072:L1072)</f>
        <v>170</v>
      </c>
      <c r="K1072" s="91">
        <v>80</v>
      </c>
      <c r="L1072" s="91">
        <v>90</v>
      </c>
      <c r="M1072" s="91"/>
      <c r="N1072" s="91"/>
      <c r="O1072" s="91">
        <f>59+57</f>
        <v>116</v>
      </c>
      <c r="P1072" s="91">
        <f>16+23</f>
        <v>39</v>
      </c>
      <c r="Q1072" s="91"/>
      <c r="R1072" s="91"/>
      <c r="S1072" s="91">
        <v>15</v>
      </c>
      <c r="T1072"/>
      <c r="U1072"/>
    </row>
    <row r="1073" spans="1:21" ht="18" customHeight="1" x14ac:dyDescent="0.15">
      <c r="A1073" s="12" t="s">
        <v>15</v>
      </c>
      <c r="B1073" s="91">
        <f>SUM(C1073:I1073)</f>
        <v>4</v>
      </c>
      <c r="C1073" s="91"/>
      <c r="D1073" s="91">
        <v>1</v>
      </c>
      <c r="E1073" s="93">
        <v>1</v>
      </c>
      <c r="F1073" s="93"/>
      <c r="G1073" s="93"/>
      <c r="H1073" s="93"/>
      <c r="I1073" s="93">
        <v>2</v>
      </c>
      <c r="J1073" s="91">
        <f>SUM(K1073:L1073)</f>
        <v>177</v>
      </c>
      <c r="K1073" s="91">
        <v>104</v>
      </c>
      <c r="L1073" s="91">
        <v>73</v>
      </c>
      <c r="M1073" s="91"/>
      <c r="N1073" s="91">
        <f>47+49</f>
        <v>96</v>
      </c>
      <c r="O1073" s="91">
        <f>44+15</f>
        <v>59</v>
      </c>
      <c r="P1073" s="91"/>
      <c r="Q1073" s="91"/>
      <c r="R1073" s="93"/>
      <c r="S1073" s="91">
        <f>13+9</f>
        <v>22</v>
      </c>
      <c r="T1073"/>
      <c r="U1073"/>
    </row>
    <row r="1074" spans="1:21" ht="18" customHeight="1" x14ac:dyDescent="0.15">
      <c r="A1074" s="12" t="s">
        <v>14</v>
      </c>
      <c r="B1074" s="91">
        <f>SUM(C1074:I1074)</f>
        <v>3</v>
      </c>
      <c r="C1074" s="91"/>
      <c r="D1074" s="91"/>
      <c r="E1074" s="93">
        <v>3</v>
      </c>
      <c r="F1074" s="93"/>
      <c r="G1074" s="93"/>
      <c r="H1074" s="93"/>
      <c r="I1074" s="93"/>
      <c r="J1074" s="91">
        <f>SUM(K1074:L1074)</f>
        <v>154</v>
      </c>
      <c r="K1074" s="91">
        <v>76</v>
      </c>
      <c r="L1074" s="91">
        <v>78</v>
      </c>
      <c r="M1074" s="91"/>
      <c r="N1074" s="91"/>
      <c r="O1074" s="91">
        <f>76+78</f>
        <v>154</v>
      </c>
      <c r="P1074" s="91"/>
      <c r="Q1074" s="91"/>
      <c r="R1074" s="91"/>
      <c r="S1074" s="91"/>
      <c r="T1074"/>
      <c r="U1074"/>
    </row>
    <row r="1075" spans="1:21" ht="18" customHeight="1" x14ac:dyDescent="0.15">
      <c r="A1075" s="12" t="s">
        <v>13</v>
      </c>
      <c r="B1075" s="91">
        <f>SUM(C1075:I1075)</f>
        <v>19</v>
      </c>
      <c r="C1075" s="91"/>
      <c r="D1075" s="91">
        <v>1</v>
      </c>
      <c r="E1075" s="93">
        <v>9</v>
      </c>
      <c r="F1075" s="93"/>
      <c r="G1075" s="93"/>
      <c r="H1075" s="93"/>
      <c r="I1075" s="93">
        <v>9</v>
      </c>
      <c r="J1075" s="91">
        <f>SUM(K1075:L1075)</f>
        <v>677</v>
      </c>
      <c r="K1075" s="91">
        <v>335</v>
      </c>
      <c r="L1075" s="91">
        <v>342</v>
      </c>
      <c r="M1075" s="91"/>
      <c r="N1075" s="91">
        <f>37+57</f>
        <v>94</v>
      </c>
      <c r="O1075" s="91">
        <f>233+208</f>
        <v>441</v>
      </c>
      <c r="P1075" s="91"/>
      <c r="Q1075" s="91"/>
      <c r="R1075" s="91"/>
      <c r="S1075" s="91">
        <f>65+77</f>
        <v>142</v>
      </c>
      <c r="T1075"/>
      <c r="U1075"/>
    </row>
    <row r="1076" spans="1:21" ht="18" customHeight="1" x14ac:dyDescent="0.15">
      <c r="A1076" s="12" t="s">
        <v>64</v>
      </c>
      <c r="B1076" s="91">
        <f>SUM(C1076:I1076)</f>
        <v>12</v>
      </c>
      <c r="C1076" s="91"/>
      <c r="D1076" s="91">
        <v>2</v>
      </c>
      <c r="E1076" s="93">
        <v>9</v>
      </c>
      <c r="F1076" s="93"/>
      <c r="G1076" s="93"/>
      <c r="H1076" s="93"/>
      <c r="I1076" s="93">
        <v>1</v>
      </c>
      <c r="J1076" s="91">
        <f>SUM(K1076:L1076)</f>
        <v>572</v>
      </c>
      <c r="K1076" s="91">
        <v>291</v>
      </c>
      <c r="L1076" s="91">
        <v>281</v>
      </c>
      <c r="M1076" s="91"/>
      <c r="N1076" s="91">
        <f>102+88</f>
        <v>190</v>
      </c>
      <c r="O1076" s="91">
        <f>183+184</f>
        <v>367</v>
      </c>
      <c r="P1076" s="91"/>
      <c r="Q1076" s="91"/>
      <c r="R1076" s="91"/>
      <c r="S1076" s="91">
        <v>15</v>
      </c>
      <c r="T1076"/>
      <c r="U1076"/>
    </row>
    <row r="1077" spans="1:21" ht="18" customHeight="1" x14ac:dyDescent="0.15">
      <c r="A1077" s="12" t="s">
        <v>11</v>
      </c>
      <c r="B1077" s="91">
        <f>SUM(C1077:I1077)</f>
        <v>4</v>
      </c>
      <c r="C1077" s="91"/>
      <c r="D1077" s="91">
        <v>1</v>
      </c>
      <c r="E1077" s="93">
        <v>1</v>
      </c>
      <c r="F1077" s="93"/>
      <c r="G1077" s="93"/>
      <c r="H1077" s="93"/>
      <c r="I1077" s="93">
        <v>2</v>
      </c>
      <c r="J1077" s="91">
        <f>SUM(K1077:L1077)</f>
        <v>141</v>
      </c>
      <c r="K1077" s="91">
        <v>75</v>
      </c>
      <c r="L1077" s="91">
        <v>66</v>
      </c>
      <c r="M1077" s="91"/>
      <c r="N1077" s="91">
        <f>37+32</f>
        <v>69</v>
      </c>
      <c r="O1077" s="91">
        <f>24+22</f>
        <v>46</v>
      </c>
      <c r="P1077" s="91"/>
      <c r="Q1077" s="91"/>
      <c r="R1077" s="91"/>
      <c r="S1077" s="91">
        <f>14+12</f>
        <v>26</v>
      </c>
      <c r="T1077"/>
      <c r="U1077"/>
    </row>
    <row r="1078" spans="1:21" ht="18" customHeight="1" x14ac:dyDescent="0.15">
      <c r="A1078" s="12" t="s">
        <v>10</v>
      </c>
      <c r="B1078" s="91">
        <f>SUM(C1078:I1078)</f>
        <v>32</v>
      </c>
      <c r="C1078" s="91">
        <v>1</v>
      </c>
      <c r="D1078" s="91">
        <v>2</v>
      </c>
      <c r="E1078" s="93">
        <v>10</v>
      </c>
      <c r="F1078" s="93"/>
      <c r="G1078" s="93"/>
      <c r="H1078" s="93"/>
      <c r="I1078" s="93">
        <v>19</v>
      </c>
      <c r="J1078" s="91">
        <f>SUM(K1078:L1078)</f>
        <v>980</v>
      </c>
      <c r="K1078" s="91">
        <v>526</v>
      </c>
      <c r="L1078" s="91">
        <v>454</v>
      </c>
      <c r="M1078" s="91">
        <f>34+26</f>
        <v>60</v>
      </c>
      <c r="N1078" s="91">
        <f>131+110</f>
        <v>241</v>
      </c>
      <c r="O1078" s="91">
        <f>183+174</f>
        <v>357</v>
      </c>
      <c r="P1078" s="91"/>
      <c r="Q1078" s="91"/>
      <c r="R1078" s="91"/>
      <c r="S1078" s="91">
        <f>178+144</f>
        <v>322</v>
      </c>
      <c r="T1078"/>
      <c r="U1078"/>
    </row>
    <row r="1079" spans="1:21" ht="18" customHeight="1" x14ac:dyDescent="0.15">
      <c r="A1079" s="12" t="s">
        <v>9</v>
      </c>
      <c r="B1079" s="91">
        <f>SUM(C1079:I1079)</f>
        <v>16</v>
      </c>
      <c r="C1079" s="91">
        <v>2</v>
      </c>
      <c r="D1079" s="91"/>
      <c r="E1079" s="93">
        <v>9</v>
      </c>
      <c r="F1079" s="93"/>
      <c r="G1079" s="93"/>
      <c r="H1079" s="93"/>
      <c r="I1079" s="93">
        <v>5</v>
      </c>
      <c r="J1079" s="91">
        <f>SUM(K1079:L1079)</f>
        <v>640</v>
      </c>
      <c r="K1079" s="91">
        <v>343</v>
      </c>
      <c r="L1079" s="91">
        <v>297</v>
      </c>
      <c r="M1079" s="91">
        <f>61+50</f>
        <v>111</v>
      </c>
      <c r="N1079" s="91"/>
      <c r="O1079" s="91">
        <f>236+206</f>
        <v>442</v>
      </c>
      <c r="P1079" s="91"/>
      <c r="Q1079" s="91"/>
      <c r="R1079" s="91"/>
      <c r="S1079" s="91">
        <f>46+41</f>
        <v>87</v>
      </c>
      <c r="T1079"/>
      <c r="U1079"/>
    </row>
    <row r="1080" spans="1:21" ht="18" customHeight="1" x14ac:dyDescent="0.15">
      <c r="A1080" s="12" t="s">
        <v>8</v>
      </c>
      <c r="B1080" s="91">
        <f>SUM(C1080:I1080)</f>
        <v>13</v>
      </c>
      <c r="C1080" s="91"/>
      <c r="D1080" s="91">
        <v>1</v>
      </c>
      <c r="E1080" s="93">
        <v>5</v>
      </c>
      <c r="F1080" s="93">
        <v>1</v>
      </c>
      <c r="G1080" s="93"/>
      <c r="H1080" s="93"/>
      <c r="I1080" s="93">
        <v>6</v>
      </c>
      <c r="J1080" s="91">
        <f>SUM(K1080:L1080)</f>
        <v>480</v>
      </c>
      <c r="K1080" s="91">
        <v>230</v>
      </c>
      <c r="L1080" s="91">
        <v>250</v>
      </c>
      <c r="M1080" s="91"/>
      <c r="N1080" s="91">
        <f>19+27</f>
        <v>46</v>
      </c>
      <c r="O1080" s="91">
        <f>147+145</f>
        <v>292</v>
      </c>
      <c r="P1080" s="91">
        <v>36</v>
      </c>
      <c r="Q1080" s="91"/>
      <c r="R1080" s="93"/>
      <c r="S1080" s="91">
        <f>46+60</f>
        <v>106</v>
      </c>
      <c r="T1080"/>
      <c r="U1080"/>
    </row>
    <row r="1081" spans="1:21" ht="18" customHeight="1" x14ac:dyDescent="0.15">
      <c r="A1081" s="12" t="s">
        <v>7</v>
      </c>
      <c r="B1081" s="91">
        <f>SUM(C1081:I1081)</f>
        <v>9</v>
      </c>
      <c r="C1081" s="91">
        <v>1</v>
      </c>
      <c r="D1081" s="91">
        <v>1</v>
      </c>
      <c r="E1081" s="93">
        <v>5</v>
      </c>
      <c r="F1081" s="93"/>
      <c r="G1081" s="93"/>
      <c r="H1081" s="93"/>
      <c r="I1081" s="93">
        <v>2</v>
      </c>
      <c r="J1081" s="91">
        <f>SUM(K1081:L1081)</f>
        <v>656</v>
      </c>
      <c r="K1081" s="91">
        <v>333</v>
      </c>
      <c r="L1081" s="91">
        <v>323</v>
      </c>
      <c r="M1081" s="91">
        <f>20+14</f>
        <v>34</v>
      </c>
      <c r="N1081" s="91">
        <f>57+52</f>
        <v>109</v>
      </c>
      <c r="O1081" s="91">
        <f>244+241</f>
        <v>485</v>
      </c>
      <c r="P1081" s="91"/>
      <c r="Q1081" s="91"/>
      <c r="R1081" s="93"/>
      <c r="S1081" s="91">
        <v>28</v>
      </c>
      <c r="T1081"/>
      <c r="U1081"/>
    </row>
    <row r="1082" spans="1:21" ht="18" customHeight="1" x14ac:dyDescent="0.15">
      <c r="A1082" s="12" t="s">
        <v>6</v>
      </c>
      <c r="B1082" s="91">
        <f>SUM(C1082:I1082)</f>
        <v>36</v>
      </c>
      <c r="C1082" s="91"/>
      <c r="D1082" s="91">
        <v>2</v>
      </c>
      <c r="E1082" s="93">
        <v>12</v>
      </c>
      <c r="F1082" s="93"/>
      <c r="G1082" s="93"/>
      <c r="H1082" s="93">
        <v>1</v>
      </c>
      <c r="I1082" s="93">
        <v>21</v>
      </c>
      <c r="J1082" s="91">
        <f>SUM(K1082:L1082)</f>
        <v>803</v>
      </c>
      <c r="K1082" s="91">
        <v>418</v>
      </c>
      <c r="L1082" s="91">
        <v>385</v>
      </c>
      <c r="M1082" s="91"/>
      <c r="N1082" s="91">
        <f>73+68</f>
        <v>141</v>
      </c>
      <c r="O1082" s="91">
        <f>192+169</f>
        <v>361</v>
      </c>
      <c r="P1082" s="91"/>
      <c r="Q1082" s="91"/>
      <c r="R1082" s="93">
        <v>31</v>
      </c>
      <c r="S1082" s="91">
        <f>136+134</f>
        <v>270</v>
      </c>
      <c r="T1082"/>
      <c r="U1082"/>
    </row>
    <row r="1083" spans="1:21" ht="18" customHeight="1" x14ac:dyDescent="0.15">
      <c r="A1083" s="12" t="s">
        <v>5</v>
      </c>
      <c r="B1083" s="91">
        <f>SUM(C1083:I1083)</f>
        <v>16</v>
      </c>
      <c r="C1083" s="91"/>
      <c r="D1083" s="91">
        <v>1</v>
      </c>
      <c r="E1083" s="93">
        <v>5</v>
      </c>
      <c r="F1083" s="93">
        <v>1</v>
      </c>
      <c r="G1083" s="93">
        <v>1</v>
      </c>
      <c r="H1083" s="93"/>
      <c r="I1083" s="93">
        <v>8</v>
      </c>
      <c r="J1083" s="91">
        <f>SUM(K1083:L1083)</f>
        <v>462</v>
      </c>
      <c r="K1083" s="91">
        <v>252</v>
      </c>
      <c r="L1083" s="91">
        <v>210</v>
      </c>
      <c r="M1083" s="91"/>
      <c r="N1083" s="91">
        <f>77+30</f>
        <v>107</v>
      </c>
      <c r="O1083" s="91">
        <f>88+99</f>
        <v>187</v>
      </c>
      <c r="P1083" s="91">
        <f>19+15</f>
        <v>34</v>
      </c>
      <c r="Q1083" s="91">
        <v>13</v>
      </c>
      <c r="R1083" s="93"/>
      <c r="S1083" s="91">
        <f>61+60</f>
        <v>121</v>
      </c>
      <c r="T1083"/>
      <c r="U1083"/>
    </row>
    <row r="1084" spans="1:21" ht="18" customHeight="1" x14ac:dyDescent="0.15">
      <c r="A1084" s="12" t="s">
        <v>4</v>
      </c>
      <c r="B1084" s="91">
        <f>SUM(C1084:I1084)</f>
        <v>20</v>
      </c>
      <c r="C1084" s="90"/>
      <c r="D1084" s="90">
        <v>3</v>
      </c>
      <c r="E1084" s="93">
        <v>10</v>
      </c>
      <c r="F1084" s="92"/>
      <c r="G1084" s="92"/>
      <c r="H1084" s="92"/>
      <c r="I1084" s="92">
        <v>7</v>
      </c>
      <c r="J1084" s="91">
        <f>SUM(K1084:L1084)</f>
        <v>942</v>
      </c>
      <c r="K1084" s="90">
        <v>485</v>
      </c>
      <c r="L1084" s="90">
        <v>457</v>
      </c>
      <c r="M1084" s="90"/>
      <c r="N1084" s="90">
        <f>158+169</f>
        <v>327</v>
      </c>
      <c r="O1084" s="90">
        <f>272+241</f>
        <v>513</v>
      </c>
      <c r="P1084" s="90"/>
      <c r="Q1084" s="90"/>
      <c r="R1084" s="90"/>
      <c r="S1084" s="90">
        <f>55+47</f>
        <v>102</v>
      </c>
      <c r="T1084"/>
      <c r="U1084"/>
    </row>
    <row r="1085" spans="1:21" ht="18" customHeight="1" x14ac:dyDescent="0.15">
      <c r="A1085" s="12" t="s">
        <v>3</v>
      </c>
      <c r="B1085" s="91">
        <f>SUM(C1085:I1085)</f>
        <v>31</v>
      </c>
      <c r="C1085" s="90"/>
      <c r="D1085" s="90"/>
      <c r="E1085" s="93">
        <v>9</v>
      </c>
      <c r="F1085" s="92"/>
      <c r="G1085" s="92"/>
      <c r="H1085" s="92"/>
      <c r="I1085" s="92">
        <v>22</v>
      </c>
      <c r="J1085" s="91">
        <f>SUM(K1085:L1085)</f>
        <v>715</v>
      </c>
      <c r="K1085" s="90">
        <v>355</v>
      </c>
      <c r="L1085" s="90">
        <v>360</v>
      </c>
      <c r="M1085" s="90"/>
      <c r="N1085" s="90"/>
      <c r="O1085" s="90">
        <f>192+217</f>
        <v>409</v>
      </c>
      <c r="P1085" s="90"/>
      <c r="Q1085" s="90"/>
      <c r="R1085" s="90"/>
      <c r="S1085" s="90">
        <f>163+143</f>
        <v>306</v>
      </c>
      <c r="T1085"/>
      <c r="U1085"/>
    </row>
    <row r="1086" spans="1:21" s="6" customFormat="1" ht="18" customHeight="1" x14ac:dyDescent="0.15">
      <c r="A1086" s="9" t="s">
        <v>2</v>
      </c>
      <c r="B1086" s="89">
        <f>SUM(C1086:I1086)</f>
        <v>33</v>
      </c>
      <c r="C1086" s="85"/>
      <c r="D1086" s="85">
        <v>3</v>
      </c>
      <c r="E1086" s="88">
        <v>13</v>
      </c>
      <c r="F1086" s="86"/>
      <c r="G1086" s="86"/>
      <c r="H1086" s="86">
        <v>1</v>
      </c>
      <c r="I1086" s="86">
        <v>16</v>
      </c>
      <c r="J1086" s="87">
        <f>SUM(K1086:L1086)</f>
        <v>1181</v>
      </c>
      <c r="K1086" s="85">
        <v>622</v>
      </c>
      <c r="L1086" s="85">
        <v>559</v>
      </c>
      <c r="M1086" s="85"/>
      <c r="N1086" s="85">
        <f>143+103</f>
        <v>246</v>
      </c>
      <c r="O1086" s="85">
        <f>366+329</f>
        <v>695</v>
      </c>
      <c r="P1086" s="85"/>
      <c r="Q1086" s="85"/>
      <c r="R1086" s="86"/>
      <c r="S1086" s="85">
        <f>113+127</f>
        <v>240</v>
      </c>
      <c r="T1086"/>
      <c r="U1086"/>
    </row>
    <row r="1087" spans="1:21" ht="21.75" customHeight="1" x14ac:dyDescent="0.15">
      <c r="A1087" s="1" t="s">
        <v>1</v>
      </c>
      <c r="D1087" s="84"/>
    </row>
    <row r="1088" spans="1:21" ht="17.25" customHeight="1" x14ac:dyDescent="0.15">
      <c r="A1088" s="1" t="s">
        <v>63</v>
      </c>
    </row>
    <row r="1089" spans="1:29" x14ac:dyDescent="0.15">
      <c r="D1089" s="84"/>
    </row>
    <row r="1092" spans="1:29" ht="24" customHeight="1" x14ac:dyDescent="0.15">
      <c r="A1092" s="83" t="s">
        <v>62</v>
      </c>
      <c r="B1092" s="5"/>
      <c r="D1092" s="5"/>
      <c r="E1092" s="5"/>
      <c r="F1092" s="5"/>
      <c r="G1092" s="5"/>
      <c r="H1092" s="5"/>
    </row>
    <row r="1093" spans="1:29" ht="6.75" customHeight="1" x14ac:dyDescent="0.15">
      <c r="A1093" s="83"/>
      <c r="B1093" s="5"/>
      <c r="D1093" s="5"/>
      <c r="E1093" s="5"/>
      <c r="F1093" s="5"/>
      <c r="G1093" s="5"/>
      <c r="H1093" s="5"/>
    </row>
    <row r="1094" spans="1:29" ht="17.25" customHeight="1" x14ac:dyDescent="0.15">
      <c r="A1094" s="82" t="s">
        <v>40</v>
      </c>
      <c r="B1094" s="5"/>
      <c r="C1094" s="5"/>
      <c r="D1094" s="5"/>
      <c r="E1094" s="5"/>
      <c r="F1094" s="5"/>
      <c r="G1094" s="5"/>
      <c r="H1094" s="5"/>
    </row>
    <row r="1095" spans="1:29" customFormat="1" ht="34.5" customHeight="1" x14ac:dyDescent="0.15">
      <c r="A1095" s="37" t="s">
        <v>61</v>
      </c>
      <c r="B1095" s="81" t="s">
        <v>60</v>
      </c>
      <c r="C1095" s="80"/>
      <c r="D1095" s="80"/>
      <c r="E1095" s="79" t="s">
        <v>59</v>
      </c>
      <c r="F1095" s="78"/>
      <c r="G1095" s="78"/>
      <c r="H1095" s="78"/>
      <c r="I1095" s="78"/>
      <c r="J1095" s="78"/>
      <c r="K1095" s="78"/>
      <c r="L1095" s="78"/>
      <c r="M1095" s="77"/>
      <c r="N1095" s="77"/>
      <c r="O1095" s="77"/>
      <c r="P1095" s="77"/>
      <c r="Q1095" s="77"/>
      <c r="R1095" s="77"/>
      <c r="S1095" s="77"/>
    </row>
    <row r="1096" spans="1:29" ht="28.5" customHeight="1" x14ac:dyDescent="0.15">
      <c r="A1096" s="37"/>
      <c r="B1096" s="76"/>
      <c r="C1096" s="76" t="s">
        <v>58</v>
      </c>
      <c r="D1096" s="76" t="s">
        <v>57</v>
      </c>
      <c r="E1096" s="76"/>
      <c r="F1096" s="35" t="s">
        <v>56</v>
      </c>
      <c r="G1096" s="35" t="s">
        <v>55</v>
      </c>
      <c r="H1096" s="35" t="s">
        <v>54</v>
      </c>
      <c r="I1096" s="35" t="s">
        <v>53</v>
      </c>
      <c r="J1096" s="35" t="s">
        <v>52</v>
      </c>
      <c r="K1096" s="35" t="s">
        <v>51</v>
      </c>
      <c r="L1096" s="53" t="s">
        <v>50</v>
      </c>
      <c r="M1096" s="75"/>
      <c r="N1096" s="75"/>
      <c r="O1096" s="75"/>
      <c r="P1096" s="75"/>
      <c r="Q1096" s="75"/>
      <c r="R1096" s="75"/>
      <c r="S1096" s="75"/>
      <c r="T1096" s="66"/>
      <c r="U1096" s="66"/>
      <c r="V1096" s="66"/>
      <c r="W1096" s="66"/>
      <c r="X1096" s="66"/>
      <c r="Y1096" s="66"/>
      <c r="Z1096" s="66"/>
      <c r="AA1096" s="3"/>
      <c r="AB1096" s="3"/>
      <c r="AC1096" s="3"/>
    </row>
    <row r="1097" spans="1:29" s="6" customFormat="1" ht="26.25" customHeight="1" x14ac:dyDescent="0.15">
      <c r="A1097" s="74" t="s">
        <v>31</v>
      </c>
      <c r="B1097" s="73">
        <v>62823</v>
      </c>
      <c r="C1097" s="73">
        <v>27593</v>
      </c>
      <c r="D1097" s="73">
        <v>35230</v>
      </c>
      <c r="E1097" s="73">
        <v>62823</v>
      </c>
      <c r="F1097" s="72" t="s">
        <v>49</v>
      </c>
      <c r="G1097" s="72" t="s">
        <v>49</v>
      </c>
      <c r="H1097" s="72" t="s">
        <v>49</v>
      </c>
      <c r="I1097" s="72" t="s">
        <v>49</v>
      </c>
      <c r="J1097" s="72" t="s">
        <v>49</v>
      </c>
      <c r="K1097" s="72" t="s">
        <v>49</v>
      </c>
      <c r="L1097" s="72" t="s">
        <v>49</v>
      </c>
      <c r="M1097" s="71"/>
      <c r="N1097" s="71"/>
      <c r="O1097" s="71"/>
      <c r="P1097" s="71"/>
      <c r="Q1097" s="71"/>
      <c r="R1097" s="71"/>
      <c r="S1097" s="71"/>
      <c r="T1097" s="66"/>
      <c r="U1097" s="66"/>
      <c r="V1097" s="66"/>
      <c r="W1097" s="66"/>
      <c r="X1097" s="66"/>
      <c r="Y1097" s="66"/>
      <c r="Z1097" s="66"/>
      <c r="AA1097" s="62"/>
      <c r="AB1097" s="62"/>
      <c r="AC1097" s="62"/>
    </row>
    <row r="1098" spans="1:29" s="6" customFormat="1" ht="26.25" customHeight="1" x14ac:dyDescent="0.15">
      <c r="A1098" s="12" t="s">
        <v>30</v>
      </c>
      <c r="B1098" s="70">
        <v>71910</v>
      </c>
      <c r="C1098" s="69">
        <v>31821</v>
      </c>
      <c r="D1098" s="69">
        <v>40089</v>
      </c>
      <c r="E1098" s="69">
        <v>71910</v>
      </c>
      <c r="F1098" s="69">
        <v>19229</v>
      </c>
      <c r="G1098" s="69">
        <v>22044</v>
      </c>
      <c r="H1098" s="69">
        <v>12827</v>
      </c>
      <c r="I1098" s="69">
        <v>6882</v>
      </c>
      <c r="J1098" s="69">
        <v>2566</v>
      </c>
      <c r="K1098" s="69">
        <v>4316</v>
      </c>
      <c r="L1098" s="69">
        <v>3265</v>
      </c>
      <c r="M1098" s="71"/>
      <c r="N1098" s="71"/>
      <c r="O1098" s="71"/>
      <c r="P1098" s="71"/>
      <c r="Q1098" s="71"/>
      <c r="R1098" s="71"/>
      <c r="S1098" s="71"/>
      <c r="T1098" s="66"/>
      <c r="U1098" s="66"/>
      <c r="V1098" s="66"/>
      <c r="W1098" s="66"/>
      <c r="X1098" s="66"/>
      <c r="Y1098" s="66"/>
      <c r="Z1098" s="66"/>
      <c r="AA1098" s="62"/>
      <c r="AB1098" s="62"/>
      <c r="AC1098" s="62"/>
    </row>
    <row r="1099" spans="1:29" s="6" customFormat="1" ht="26.25" customHeight="1" x14ac:dyDescent="0.15">
      <c r="A1099" s="12" t="s">
        <v>29</v>
      </c>
      <c r="B1099" s="70">
        <v>83909</v>
      </c>
      <c r="C1099" s="69">
        <v>36907</v>
      </c>
      <c r="D1099" s="69">
        <v>47002</v>
      </c>
      <c r="E1099" s="69">
        <v>83909</v>
      </c>
      <c r="F1099" s="69">
        <v>21852</v>
      </c>
      <c r="G1099" s="69">
        <v>27171</v>
      </c>
      <c r="H1099" s="69">
        <v>16032</v>
      </c>
      <c r="I1099" s="69">
        <v>7708</v>
      </c>
      <c r="J1099" s="69">
        <v>3312</v>
      </c>
      <c r="K1099" s="69">
        <v>4396</v>
      </c>
      <c r="L1099" s="69">
        <v>3660</v>
      </c>
      <c r="M1099" s="67"/>
      <c r="N1099" s="67"/>
      <c r="O1099" s="67"/>
      <c r="P1099" s="67"/>
      <c r="Q1099" s="67"/>
      <c r="R1099" s="67"/>
      <c r="S1099" s="67"/>
      <c r="T1099" s="66"/>
      <c r="U1099" s="66"/>
      <c r="V1099" s="66"/>
      <c r="W1099" s="66"/>
      <c r="X1099" s="66"/>
      <c r="Y1099" s="66"/>
      <c r="Z1099" s="66"/>
      <c r="AA1099" s="62"/>
      <c r="AB1099" s="62"/>
      <c r="AC1099" s="62"/>
    </row>
    <row r="1100" spans="1:29" s="6" customFormat="1" ht="26.25" customHeight="1" x14ac:dyDescent="0.15">
      <c r="A1100" s="12" t="s">
        <v>48</v>
      </c>
      <c r="B1100" s="68">
        <v>89691</v>
      </c>
      <c r="C1100" s="57">
        <v>39076</v>
      </c>
      <c r="D1100" s="57">
        <v>50615</v>
      </c>
      <c r="E1100" s="57">
        <v>89691</v>
      </c>
      <c r="F1100" s="57">
        <v>22089</v>
      </c>
      <c r="G1100" s="57">
        <v>30843</v>
      </c>
      <c r="H1100" s="57">
        <v>7907</v>
      </c>
      <c r="I1100" s="57">
        <v>14473</v>
      </c>
      <c r="J1100" s="57">
        <v>9046</v>
      </c>
      <c r="K1100" s="57">
        <v>3352</v>
      </c>
      <c r="L1100" s="57">
        <v>1981</v>
      </c>
      <c r="M1100" s="67"/>
      <c r="N1100" s="67"/>
      <c r="O1100" s="67"/>
      <c r="P1100" s="67"/>
      <c r="Q1100" s="67"/>
      <c r="R1100" s="67"/>
      <c r="S1100" s="67"/>
      <c r="T1100" s="66"/>
      <c r="U1100" s="66"/>
      <c r="V1100" s="66"/>
      <c r="W1100" s="66"/>
      <c r="X1100" s="66"/>
      <c r="Y1100" s="66"/>
      <c r="Z1100" s="66"/>
      <c r="AA1100" s="62"/>
      <c r="AB1100" s="62"/>
      <c r="AC1100" s="62"/>
    </row>
    <row r="1101" spans="1:29" s="6" customFormat="1" ht="22.5" customHeight="1" x14ac:dyDescent="0.15">
      <c r="A1101" s="12" t="s">
        <v>27</v>
      </c>
      <c r="B1101" s="65">
        <v>96386</v>
      </c>
      <c r="C1101" s="63">
        <v>41765</v>
      </c>
      <c r="D1101" s="63">
        <v>54621</v>
      </c>
      <c r="E1101" s="64">
        <v>96386</v>
      </c>
      <c r="F1101" s="63">
        <v>23874</v>
      </c>
      <c r="G1101" s="63">
        <v>34522</v>
      </c>
      <c r="H1101" s="63">
        <v>8013</v>
      </c>
      <c r="I1101" s="63">
        <v>14801</v>
      </c>
      <c r="J1101" s="63">
        <v>9628</v>
      </c>
      <c r="K1101" s="63">
        <v>3760</v>
      </c>
      <c r="L1101" s="63">
        <v>1788</v>
      </c>
      <c r="M1101" s="56"/>
      <c r="N1101" s="56"/>
      <c r="O1101" s="56"/>
      <c r="P1101" s="56"/>
      <c r="Q1101" s="56"/>
      <c r="R1101" s="56"/>
      <c r="S1101" s="56"/>
      <c r="T1101" s="62"/>
      <c r="U1101" s="62"/>
      <c r="V1101" s="62"/>
      <c r="W1101" s="62"/>
      <c r="X1101" s="62"/>
      <c r="Y1101" s="62"/>
      <c r="Z1101" s="62"/>
      <c r="AA1101" s="62"/>
      <c r="AB1101" s="62"/>
      <c r="AC1101" s="62"/>
    </row>
    <row r="1102" spans="1:29" ht="22.5" customHeight="1" x14ac:dyDescent="0.15">
      <c r="A1102" s="9" t="s">
        <v>26</v>
      </c>
      <c r="B1102" s="61">
        <v>85176</v>
      </c>
      <c r="C1102" s="59">
        <v>36761</v>
      </c>
      <c r="D1102" s="59">
        <v>48415</v>
      </c>
      <c r="E1102" s="60">
        <v>85176</v>
      </c>
      <c r="F1102" s="59">
        <v>21630</v>
      </c>
      <c r="G1102" s="59">
        <v>28005</v>
      </c>
      <c r="H1102" s="59">
        <v>7445</v>
      </c>
      <c r="I1102" s="59">
        <v>12318</v>
      </c>
      <c r="J1102" s="59">
        <v>9817</v>
      </c>
      <c r="K1102" s="59">
        <v>4075</v>
      </c>
      <c r="L1102" s="59">
        <v>1886</v>
      </c>
      <c r="M1102" s="56"/>
      <c r="N1102" s="56"/>
      <c r="O1102" s="56"/>
      <c r="P1102" s="56"/>
      <c r="Q1102" s="56"/>
      <c r="R1102" s="56"/>
      <c r="S1102" s="56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</row>
    <row r="1103" spans="1:29" ht="22.5" customHeight="1" x14ac:dyDescent="0.15">
      <c r="A1103" s="58" t="s">
        <v>47</v>
      </c>
      <c r="B1103" s="57"/>
      <c r="C1103" s="57"/>
      <c r="D1103" s="57"/>
      <c r="E1103" s="57"/>
      <c r="F1103" s="57"/>
      <c r="G1103" s="57"/>
      <c r="H1103" s="57"/>
      <c r="I1103" s="57"/>
      <c r="J1103" s="57"/>
      <c r="K1103" s="57"/>
      <c r="L1103" s="57"/>
      <c r="M1103" s="56"/>
      <c r="N1103" s="56"/>
      <c r="O1103" s="56"/>
      <c r="P1103" s="56"/>
      <c r="Q1103" s="56"/>
      <c r="R1103" s="56"/>
      <c r="S1103" s="56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</row>
    <row r="1104" spans="1:29" ht="18" customHeight="1" x14ac:dyDescent="0.15">
      <c r="A1104" s="5" t="s">
        <v>46</v>
      </c>
      <c r="B1104" s="3"/>
      <c r="C1104" s="3"/>
      <c r="D1104" s="3"/>
      <c r="E1104" s="4"/>
      <c r="F1104" s="3"/>
      <c r="G1104" s="3"/>
      <c r="H1104" s="3"/>
      <c r="I1104" s="3"/>
      <c r="J1104" s="3"/>
      <c r="K1104" s="3"/>
    </row>
    <row r="1105" spans="1:21" ht="18" customHeight="1" x14ac:dyDescent="0.15">
      <c r="A1105" s="5"/>
      <c r="B1105" s="3"/>
      <c r="C1105" s="3"/>
      <c r="D1105" s="3"/>
      <c r="E1105" s="4"/>
      <c r="F1105" s="3"/>
      <c r="G1105" s="3"/>
      <c r="H1105" s="3"/>
      <c r="I1105" s="3"/>
      <c r="J1105" s="3"/>
      <c r="K1105" s="3"/>
    </row>
    <row r="1106" spans="1:21" ht="18" customHeight="1" x14ac:dyDescent="0.15">
      <c r="A1106" s="5"/>
      <c r="B1106" s="3"/>
      <c r="C1106" s="3"/>
      <c r="D1106" s="3"/>
      <c r="E1106" s="4"/>
      <c r="F1106" s="3"/>
      <c r="G1106" s="3"/>
      <c r="H1106" s="3"/>
      <c r="I1106" s="3"/>
      <c r="J1106" s="3"/>
      <c r="K1106" s="3"/>
    </row>
    <row r="1107" spans="1:21" s="44" customFormat="1" ht="30" customHeight="1" x14ac:dyDescent="0.15">
      <c r="A1107" s="55" t="s">
        <v>45</v>
      </c>
      <c r="B1107" s="54"/>
      <c r="C1107" s="54"/>
      <c r="D1107" s="54"/>
      <c r="E1107" s="54"/>
      <c r="F1107" s="54"/>
    </row>
    <row r="1108" spans="1:21" s="44" customFormat="1" ht="12" customHeight="1" x14ac:dyDescent="0.15"/>
    <row r="1109" spans="1:21" s="44" customFormat="1" ht="18" customHeight="1" x14ac:dyDescent="0.15">
      <c r="A1109" s="45" t="s">
        <v>40</v>
      </c>
    </row>
    <row r="1110" spans="1:21" s="32" customFormat="1" ht="30" customHeight="1" x14ac:dyDescent="0.15">
      <c r="A1110" s="37" t="s">
        <v>39</v>
      </c>
      <c r="B1110" s="43" t="s">
        <v>38</v>
      </c>
      <c r="C1110" s="42"/>
      <c r="D1110" s="41"/>
      <c r="E1110" s="39" t="s">
        <v>37</v>
      </c>
      <c r="F1110" s="38"/>
      <c r="G1110" s="38"/>
      <c r="H1110" s="39" t="s">
        <v>36</v>
      </c>
      <c r="I1110" s="38"/>
      <c r="J1110" s="40"/>
      <c r="K1110" s="39" t="s">
        <v>35</v>
      </c>
      <c r="L1110" s="38"/>
      <c r="M1110" s="38"/>
    </row>
    <row r="1111" spans="1:21" s="32" customFormat="1" ht="30" customHeight="1" x14ac:dyDescent="0.15">
      <c r="A1111" s="37"/>
      <c r="B1111" s="36"/>
      <c r="C1111" s="34" t="s">
        <v>43</v>
      </c>
      <c r="D1111" s="34" t="s">
        <v>42</v>
      </c>
      <c r="E1111" s="35" t="s">
        <v>44</v>
      </c>
      <c r="F1111" s="35" t="s">
        <v>43</v>
      </c>
      <c r="G1111" s="35" t="s">
        <v>42</v>
      </c>
      <c r="H1111" s="35" t="s">
        <v>44</v>
      </c>
      <c r="I1111" s="35" t="s">
        <v>43</v>
      </c>
      <c r="J1111" s="35" t="s">
        <v>42</v>
      </c>
      <c r="K1111" s="35" t="s">
        <v>44</v>
      </c>
      <c r="L1111" s="35" t="s">
        <v>43</v>
      </c>
      <c r="M1111" s="53" t="s">
        <v>42</v>
      </c>
    </row>
    <row r="1112" spans="1:21" s="27" customFormat="1" ht="21" customHeight="1" x14ac:dyDescent="0.15">
      <c r="A1112" s="31" t="s">
        <v>31</v>
      </c>
      <c r="B1112" s="30">
        <f>SUM(C1112:D1112)</f>
        <v>0</v>
      </c>
      <c r="C1112" s="29">
        <f>F1112+I1112+L1112</f>
        <v>0</v>
      </c>
      <c r="D1112" s="29">
        <f>G1112+J1112+M1112</f>
        <v>0</v>
      </c>
      <c r="E1112" s="28">
        <f>SUM(F1112:G1112)</f>
        <v>0</v>
      </c>
      <c r="F1112" s="28">
        <f>SUM(G1112:H1112)</f>
        <v>0</v>
      </c>
      <c r="G1112" s="28">
        <f>SUM(H1112:I1112)</f>
        <v>0</v>
      </c>
      <c r="H1112" s="28">
        <f>SUM(I1112:J1112)</f>
        <v>0</v>
      </c>
      <c r="I1112" s="28">
        <f>SUM(J1112:K1112)</f>
        <v>0</v>
      </c>
      <c r="J1112" s="28">
        <f>SUM(K1112:L1112)</f>
        <v>0</v>
      </c>
      <c r="K1112" s="28">
        <f>SUM(L1112:M1112)</f>
        <v>0</v>
      </c>
      <c r="L1112" s="28">
        <f>SUM(M1112:N1112)</f>
        <v>0</v>
      </c>
      <c r="M1112" s="28">
        <f>SUM(N1112:O1112)</f>
        <v>0</v>
      </c>
      <c r="N1112" s="22"/>
    </row>
    <row r="1113" spans="1:21" s="21" customFormat="1" ht="21" customHeight="1" x14ac:dyDescent="0.15">
      <c r="A1113" s="26" t="s">
        <v>30</v>
      </c>
      <c r="B1113" s="25">
        <f>SUM(C1113:D1113)</f>
        <v>0</v>
      </c>
      <c r="C1113" s="24">
        <f>F1113+I1113+L1113</f>
        <v>0</v>
      </c>
      <c r="D1113" s="24">
        <f>G1113+J1113+M1113</f>
        <v>0</v>
      </c>
      <c r="E1113" s="23">
        <f>SUM(F1113:G1113)</f>
        <v>0</v>
      </c>
      <c r="F1113" s="23">
        <f>SUM(G1113:H1113)</f>
        <v>0</v>
      </c>
      <c r="G1113" s="23">
        <f>SUM(H1113:I1113)</f>
        <v>0</v>
      </c>
      <c r="H1113" s="23">
        <f>SUM(I1113:J1113)</f>
        <v>0</v>
      </c>
      <c r="I1113" s="23">
        <f>SUM(J1113:K1113)</f>
        <v>0</v>
      </c>
      <c r="J1113" s="23">
        <f>SUM(K1113:L1113)</f>
        <v>0</v>
      </c>
      <c r="K1113" s="23">
        <f>SUM(L1113:M1113)</f>
        <v>0</v>
      </c>
      <c r="L1113" s="23">
        <f>SUM(M1113:N1113)</f>
        <v>0</v>
      </c>
      <c r="M1113" s="23">
        <f>SUM(N1113:O1113)</f>
        <v>0</v>
      </c>
      <c r="N1113" s="22"/>
      <c r="O1113" s="22"/>
    </row>
    <row r="1114" spans="1:21" s="21" customFormat="1" ht="21" customHeight="1" x14ac:dyDescent="0.15">
      <c r="A1114" s="26" t="s">
        <v>29</v>
      </c>
      <c r="B1114" s="25">
        <v>11781</v>
      </c>
      <c r="C1114" s="24">
        <v>2797</v>
      </c>
      <c r="D1114" s="24">
        <v>8984</v>
      </c>
      <c r="E1114" s="23">
        <v>2033</v>
      </c>
      <c r="F1114" s="23">
        <v>426</v>
      </c>
      <c r="G1114" s="23">
        <v>1607</v>
      </c>
      <c r="H1114" s="23">
        <v>0</v>
      </c>
      <c r="I1114" s="23">
        <v>0</v>
      </c>
      <c r="J1114" s="23">
        <v>0</v>
      </c>
      <c r="K1114" s="23">
        <v>9748</v>
      </c>
      <c r="L1114" s="23">
        <v>2371</v>
      </c>
      <c r="M1114" s="23">
        <v>7377</v>
      </c>
      <c r="N1114" s="22"/>
      <c r="O1114" s="22"/>
    </row>
    <row r="1115" spans="1:21" s="21" customFormat="1" ht="21" customHeight="1" x14ac:dyDescent="0.15">
      <c r="A1115" s="20" t="s">
        <v>28</v>
      </c>
      <c r="B1115" s="11">
        <v>11024</v>
      </c>
      <c r="C1115" s="10">
        <v>2815</v>
      </c>
      <c r="D1115" s="10">
        <v>8209</v>
      </c>
      <c r="E1115" s="10">
        <v>2387</v>
      </c>
      <c r="F1115" s="10">
        <v>527</v>
      </c>
      <c r="G1115" s="10">
        <v>1860</v>
      </c>
      <c r="H1115" s="10">
        <v>0</v>
      </c>
      <c r="I1115" s="10">
        <v>0</v>
      </c>
      <c r="J1115" s="10">
        <v>0</v>
      </c>
      <c r="K1115" s="10">
        <v>8637</v>
      </c>
      <c r="L1115" s="10">
        <v>2288</v>
      </c>
      <c r="M1115" s="10">
        <v>6349</v>
      </c>
      <c r="N1115" s="22"/>
      <c r="O1115" s="22"/>
    </row>
    <row r="1116" spans="1:21" s="18" customFormat="1" ht="21" customHeight="1" x14ac:dyDescent="0.15">
      <c r="A1116" s="20" t="s">
        <v>27</v>
      </c>
      <c r="B1116" s="52">
        <v>11205</v>
      </c>
      <c r="C1116" s="51">
        <v>2789</v>
      </c>
      <c r="D1116" s="51">
        <v>8416</v>
      </c>
      <c r="E1116" s="50">
        <v>2483</v>
      </c>
      <c r="F1116" s="50">
        <v>488</v>
      </c>
      <c r="G1116" s="50">
        <v>1995</v>
      </c>
      <c r="H1116" s="50">
        <v>0</v>
      </c>
      <c r="I1116" s="50">
        <v>0</v>
      </c>
      <c r="J1116" s="50"/>
      <c r="K1116" s="50">
        <v>8722</v>
      </c>
      <c r="L1116" s="50">
        <v>2301</v>
      </c>
      <c r="M1116" s="50">
        <v>6421</v>
      </c>
      <c r="N1116" s="19"/>
      <c r="O1116" s="19"/>
    </row>
    <row r="1117" spans="1:21" s="15" customFormat="1" ht="21" customHeight="1" x14ac:dyDescent="0.15">
      <c r="A1117" s="17" t="s">
        <v>26</v>
      </c>
      <c r="B1117" s="49">
        <v>12020</v>
      </c>
      <c r="C1117" s="48">
        <v>3023</v>
      </c>
      <c r="D1117" s="48">
        <v>8997</v>
      </c>
      <c r="E1117" s="47">
        <v>2508</v>
      </c>
      <c r="F1117" s="47">
        <v>594</v>
      </c>
      <c r="G1117" s="47">
        <v>1914</v>
      </c>
      <c r="H1117" s="47">
        <v>0</v>
      </c>
      <c r="I1117" s="47">
        <v>0</v>
      </c>
      <c r="J1117" s="47">
        <v>0</v>
      </c>
      <c r="K1117" s="47">
        <v>9512</v>
      </c>
      <c r="L1117" s="47">
        <v>2429</v>
      </c>
      <c r="M1117" s="47">
        <v>7083</v>
      </c>
      <c r="N1117" s="16"/>
      <c r="O1117" s="16"/>
    </row>
    <row r="1118" spans="1:21" ht="16.5" customHeight="1" x14ac:dyDescent="0.15">
      <c r="A1118" s="5"/>
      <c r="B1118" s="14">
        <f>SUM(B1119:B1141)</f>
        <v>12020</v>
      </c>
      <c r="C1118" s="14">
        <f>SUM(C1119:C1141)</f>
        <v>3023</v>
      </c>
      <c r="D1118" s="14">
        <f>SUM(D1119:D1141)</f>
        <v>8997</v>
      </c>
      <c r="E1118" s="14">
        <f>SUM(E1119:E1141)</f>
        <v>2508</v>
      </c>
      <c r="F1118" s="14">
        <f>SUM(F1119:F1141)</f>
        <v>594</v>
      </c>
      <c r="G1118" s="14">
        <f>SUM(G1119:G1141)</f>
        <v>1914</v>
      </c>
      <c r="H1118" s="14"/>
      <c r="I1118" s="14"/>
      <c r="J1118" s="14"/>
      <c r="K1118" s="14">
        <f>SUM(K1119:K1141)</f>
        <v>9512</v>
      </c>
      <c r="L1118" s="14">
        <f>SUM(L1119:L1141)</f>
        <v>2429</v>
      </c>
      <c r="M1118" s="14">
        <f>SUM(M1119:M1141)</f>
        <v>7083</v>
      </c>
    </row>
    <row r="1119" spans="1:21" ht="18" customHeight="1" x14ac:dyDescent="0.15">
      <c r="A1119" s="12" t="s">
        <v>25</v>
      </c>
      <c r="B1119" s="11">
        <f>SUM(C1119:D1119)</f>
        <v>422</v>
      </c>
      <c r="C1119" s="10">
        <f>F1119+L1119</f>
        <v>113</v>
      </c>
      <c r="D1119" s="10">
        <f>G1119+M1119</f>
        <v>309</v>
      </c>
      <c r="E1119" s="10">
        <v>97</v>
      </c>
      <c r="F1119" s="10">
        <v>31</v>
      </c>
      <c r="G1119" s="10">
        <v>66</v>
      </c>
      <c r="H1119" s="10"/>
      <c r="I1119" s="10"/>
      <c r="J1119" s="10"/>
      <c r="K1119" s="10">
        <f>SUM(L1119:M1119)</f>
        <v>325</v>
      </c>
      <c r="L1119" s="10">
        <v>82</v>
      </c>
      <c r="M1119" s="10">
        <v>243</v>
      </c>
      <c r="N1119" s="13"/>
      <c r="O1119" s="13"/>
      <c r="P1119" s="13"/>
      <c r="Q1119" s="13"/>
      <c r="R1119" s="13"/>
      <c r="S1119" s="13"/>
      <c r="T1119" s="13"/>
      <c r="U1119" s="13"/>
    </row>
    <row r="1120" spans="1:21" ht="18" customHeight="1" x14ac:dyDescent="0.15">
      <c r="A1120" s="12" t="s">
        <v>24</v>
      </c>
      <c r="B1120" s="11">
        <f>SUM(C1120:D1120)</f>
        <v>812</v>
      </c>
      <c r="C1120" s="10">
        <f>F1120+L1120</f>
        <v>219</v>
      </c>
      <c r="D1120" s="10">
        <f>G1120+M1120</f>
        <v>593</v>
      </c>
      <c r="E1120" s="10">
        <v>186</v>
      </c>
      <c r="F1120" s="10">
        <v>67</v>
      </c>
      <c r="G1120" s="10">
        <v>119</v>
      </c>
      <c r="H1120" s="10"/>
      <c r="I1120" s="10"/>
      <c r="J1120" s="10"/>
      <c r="K1120" s="10">
        <f>SUM(L1120:M1120)</f>
        <v>626</v>
      </c>
      <c r="L1120" s="10">
        <v>152</v>
      </c>
      <c r="M1120" s="10">
        <v>474</v>
      </c>
      <c r="N1120" s="13"/>
      <c r="O1120" s="13"/>
      <c r="P1120" s="13"/>
      <c r="Q1120" s="13"/>
      <c r="R1120" s="13"/>
      <c r="S1120" s="13"/>
      <c r="T1120" s="13"/>
      <c r="U1120" s="13"/>
    </row>
    <row r="1121" spans="1:40" ht="18" customHeight="1" x14ac:dyDescent="0.15">
      <c r="A1121" s="12" t="s">
        <v>23</v>
      </c>
      <c r="B1121" s="11">
        <f>SUM(C1121:D1121)</f>
        <v>221</v>
      </c>
      <c r="C1121" s="10">
        <f>F1121+L1121</f>
        <v>69</v>
      </c>
      <c r="D1121" s="10">
        <f>G1121+M1121</f>
        <v>152</v>
      </c>
      <c r="E1121" s="10">
        <v>57</v>
      </c>
      <c r="F1121" s="10">
        <v>13</v>
      </c>
      <c r="G1121" s="10">
        <v>44</v>
      </c>
      <c r="H1121" s="10"/>
      <c r="I1121" s="10"/>
      <c r="J1121" s="10"/>
      <c r="K1121" s="10">
        <f>SUM(L1121:M1121)</f>
        <v>164</v>
      </c>
      <c r="L1121" s="10">
        <v>56</v>
      </c>
      <c r="M1121" s="10">
        <v>108</v>
      </c>
      <c r="N1121" s="13"/>
      <c r="O1121" s="13"/>
      <c r="P1121" s="13"/>
      <c r="Q1121" s="13"/>
      <c r="R1121" s="13"/>
      <c r="S1121" s="13"/>
      <c r="T1121" s="13"/>
      <c r="U1121" s="13"/>
    </row>
    <row r="1122" spans="1:40" ht="18" customHeight="1" x14ac:dyDescent="0.15">
      <c r="A1122" s="12" t="s">
        <v>22</v>
      </c>
      <c r="B1122" s="11">
        <f>SUM(C1122:D1122)</f>
        <v>315</v>
      </c>
      <c r="C1122" s="10">
        <f>F1122+L1122</f>
        <v>70</v>
      </c>
      <c r="D1122" s="10">
        <f>G1122+M1122</f>
        <v>245</v>
      </c>
      <c r="E1122" s="10">
        <v>44</v>
      </c>
      <c r="F1122" s="10">
        <v>9</v>
      </c>
      <c r="G1122" s="10">
        <v>35</v>
      </c>
      <c r="H1122" s="10"/>
      <c r="I1122" s="10"/>
      <c r="J1122" s="10"/>
      <c r="K1122" s="10">
        <f>SUM(L1122:M1122)</f>
        <v>271</v>
      </c>
      <c r="L1122" s="10">
        <v>61</v>
      </c>
      <c r="M1122" s="10">
        <v>210</v>
      </c>
      <c r="N1122" s="13"/>
      <c r="O1122" s="13"/>
      <c r="P1122" s="13"/>
      <c r="Q1122" s="13"/>
      <c r="R1122" s="13"/>
      <c r="S1122" s="13"/>
      <c r="T1122" s="13"/>
      <c r="U1122" s="13"/>
    </row>
    <row r="1123" spans="1:40" ht="18" customHeight="1" x14ac:dyDescent="0.15">
      <c r="A1123" s="12" t="s">
        <v>21</v>
      </c>
      <c r="B1123" s="11">
        <f>SUM(C1123:D1123)</f>
        <v>466</v>
      </c>
      <c r="C1123" s="10">
        <f>F1123+L1123</f>
        <v>83</v>
      </c>
      <c r="D1123" s="10">
        <f>G1123+M1123</f>
        <v>383</v>
      </c>
      <c r="E1123" s="10">
        <v>55</v>
      </c>
      <c r="F1123" s="10">
        <v>6</v>
      </c>
      <c r="G1123" s="10">
        <v>49</v>
      </c>
      <c r="H1123" s="10"/>
      <c r="I1123" s="10"/>
      <c r="J1123" s="10"/>
      <c r="K1123" s="10">
        <f>SUM(L1123:M1123)</f>
        <v>411</v>
      </c>
      <c r="L1123" s="10">
        <v>77</v>
      </c>
      <c r="M1123" s="10">
        <v>334</v>
      </c>
      <c r="N1123" s="13"/>
      <c r="O1123" s="13"/>
      <c r="P1123" s="13"/>
      <c r="Q1123" s="13"/>
      <c r="R1123" s="13"/>
      <c r="S1123" s="13"/>
      <c r="T1123" s="13"/>
      <c r="U1123" s="13"/>
    </row>
    <row r="1124" spans="1:40" ht="18" customHeight="1" x14ac:dyDescent="0.15">
      <c r="A1124" s="12" t="s">
        <v>20</v>
      </c>
      <c r="B1124" s="11">
        <f>SUM(C1124:D1124)</f>
        <v>553</v>
      </c>
      <c r="C1124" s="10">
        <f>F1124+L1124</f>
        <v>172</v>
      </c>
      <c r="D1124" s="10">
        <f>G1124+M1124</f>
        <v>381</v>
      </c>
      <c r="E1124" s="10">
        <v>97</v>
      </c>
      <c r="F1124" s="10">
        <v>31</v>
      </c>
      <c r="G1124" s="10">
        <v>66</v>
      </c>
      <c r="H1124" s="10"/>
      <c r="I1124" s="10"/>
      <c r="J1124" s="10"/>
      <c r="K1124" s="10">
        <f>SUM(L1124:M1124)</f>
        <v>456</v>
      </c>
      <c r="L1124" s="10">
        <v>141</v>
      </c>
      <c r="M1124" s="10">
        <v>315</v>
      </c>
      <c r="N1124" s="13"/>
      <c r="O1124" s="13"/>
      <c r="P1124" s="13"/>
      <c r="Q1124" s="13"/>
      <c r="R1124" s="13"/>
      <c r="S1124" s="13"/>
      <c r="T1124" s="13"/>
      <c r="U1124" s="13"/>
    </row>
    <row r="1125" spans="1:40" ht="18" customHeight="1" x14ac:dyDescent="0.15">
      <c r="A1125" s="12" t="s">
        <v>19</v>
      </c>
      <c r="B1125" s="11">
        <f>SUM(C1125:D1125)</f>
        <v>835</v>
      </c>
      <c r="C1125" s="10">
        <f>F1125+L1125</f>
        <v>201</v>
      </c>
      <c r="D1125" s="10">
        <f>G1125+M1125</f>
        <v>634</v>
      </c>
      <c r="E1125" s="10">
        <v>398</v>
      </c>
      <c r="F1125" s="10">
        <v>99</v>
      </c>
      <c r="G1125" s="10">
        <v>299</v>
      </c>
      <c r="H1125" s="10"/>
      <c r="I1125" s="10"/>
      <c r="J1125" s="10"/>
      <c r="K1125" s="10">
        <f>SUM(L1125:M1125)</f>
        <v>437</v>
      </c>
      <c r="L1125" s="10">
        <v>102</v>
      </c>
      <c r="M1125" s="10">
        <v>335</v>
      </c>
      <c r="N1125" s="13"/>
      <c r="O1125" s="13"/>
      <c r="P1125" s="13"/>
      <c r="Q1125" s="13"/>
      <c r="R1125" s="13"/>
      <c r="S1125" s="13"/>
      <c r="T1125" s="13"/>
      <c r="U1125" s="13"/>
    </row>
    <row r="1126" spans="1:40" ht="18" customHeight="1" x14ac:dyDescent="0.15">
      <c r="A1126" s="12" t="s">
        <v>18</v>
      </c>
      <c r="B1126" s="11">
        <f>SUM(C1126:D1126)</f>
        <v>351</v>
      </c>
      <c r="C1126" s="10">
        <f>F1126+L1126</f>
        <v>71</v>
      </c>
      <c r="D1126" s="10">
        <f>G1126+M1126</f>
        <v>280</v>
      </c>
      <c r="E1126" s="10">
        <v>41</v>
      </c>
      <c r="F1126" s="10">
        <v>11</v>
      </c>
      <c r="G1126" s="10">
        <v>30</v>
      </c>
      <c r="H1126" s="10"/>
      <c r="I1126" s="10"/>
      <c r="J1126" s="10"/>
      <c r="K1126" s="10">
        <f>SUM(L1126:M1126)</f>
        <v>310</v>
      </c>
      <c r="L1126" s="10">
        <v>60</v>
      </c>
      <c r="M1126" s="10">
        <v>250</v>
      </c>
      <c r="N1126" s="13"/>
      <c r="O1126" s="13"/>
      <c r="P1126" s="13"/>
      <c r="Q1126" s="13"/>
      <c r="R1126" s="13"/>
      <c r="S1126" s="13"/>
      <c r="T1126" s="13"/>
      <c r="U1126" s="13"/>
      <c r="AN1126" s="1" t="s">
        <v>17</v>
      </c>
    </row>
    <row r="1127" spans="1:40" ht="18" customHeight="1" x14ac:dyDescent="0.15">
      <c r="A1127" s="12" t="s">
        <v>16</v>
      </c>
      <c r="B1127" s="11">
        <f>SUM(C1127:D1127)</f>
        <v>400</v>
      </c>
      <c r="C1127" s="10">
        <f>F1127+L1127</f>
        <v>92</v>
      </c>
      <c r="D1127" s="10">
        <f>G1127+M1127</f>
        <v>308</v>
      </c>
      <c r="E1127" s="10">
        <v>77</v>
      </c>
      <c r="F1127" s="10">
        <v>11</v>
      </c>
      <c r="G1127" s="10">
        <v>66</v>
      </c>
      <c r="H1127" s="10"/>
      <c r="I1127" s="10"/>
      <c r="J1127" s="10"/>
      <c r="K1127" s="10">
        <f>SUM(L1127:M1127)</f>
        <v>323</v>
      </c>
      <c r="L1127" s="10">
        <v>81</v>
      </c>
      <c r="M1127" s="10">
        <v>242</v>
      </c>
      <c r="N1127" s="13"/>
      <c r="O1127" s="13"/>
      <c r="P1127" s="13"/>
      <c r="Q1127" s="13"/>
      <c r="R1127" s="13"/>
      <c r="S1127" s="13"/>
      <c r="T1127" s="13"/>
      <c r="U1127" s="13"/>
    </row>
    <row r="1128" spans="1:40" ht="18" customHeight="1" x14ac:dyDescent="0.15">
      <c r="A1128" s="12" t="s">
        <v>15</v>
      </c>
      <c r="B1128" s="11">
        <f>SUM(C1128:D1128)</f>
        <v>411</v>
      </c>
      <c r="C1128" s="10">
        <f>F1128+L1128</f>
        <v>110</v>
      </c>
      <c r="D1128" s="10">
        <f>G1128+M1128</f>
        <v>301</v>
      </c>
      <c r="E1128" s="10">
        <v>86</v>
      </c>
      <c r="F1128" s="10">
        <v>21</v>
      </c>
      <c r="G1128" s="10">
        <v>65</v>
      </c>
      <c r="H1128" s="10"/>
      <c r="I1128" s="10"/>
      <c r="J1128" s="10"/>
      <c r="K1128" s="10">
        <f>SUM(L1128:M1128)</f>
        <v>325</v>
      </c>
      <c r="L1128" s="10">
        <v>89</v>
      </c>
      <c r="M1128" s="10">
        <v>236</v>
      </c>
      <c r="N1128" s="13"/>
      <c r="O1128" s="13"/>
      <c r="P1128" s="13"/>
      <c r="Q1128" s="13"/>
      <c r="R1128" s="13"/>
      <c r="S1128" s="13"/>
      <c r="T1128" s="13"/>
      <c r="U1128" s="13"/>
    </row>
    <row r="1129" spans="1:40" ht="18" customHeight="1" x14ac:dyDescent="0.15">
      <c r="A1129" s="12" t="s">
        <v>14</v>
      </c>
      <c r="B1129" s="11">
        <f>SUM(C1129:D1129)</f>
        <v>258</v>
      </c>
      <c r="C1129" s="10">
        <f>F1129+L1129</f>
        <v>78</v>
      </c>
      <c r="D1129" s="10">
        <f>G1129+M1129</f>
        <v>180</v>
      </c>
      <c r="E1129" s="10">
        <v>56</v>
      </c>
      <c r="F1129" s="10">
        <v>10</v>
      </c>
      <c r="G1129" s="10">
        <v>46</v>
      </c>
      <c r="H1129" s="10"/>
      <c r="I1129" s="10"/>
      <c r="J1129" s="10"/>
      <c r="K1129" s="10">
        <f>SUM(L1129:M1129)</f>
        <v>202</v>
      </c>
      <c r="L1129" s="10">
        <v>68</v>
      </c>
      <c r="M1129" s="10">
        <v>134</v>
      </c>
      <c r="N1129" s="13"/>
      <c r="O1129" s="13"/>
      <c r="P1129" s="13"/>
      <c r="Q1129" s="13"/>
      <c r="R1129" s="13"/>
      <c r="S1129" s="13"/>
      <c r="T1129" s="13"/>
      <c r="U1129" s="13"/>
    </row>
    <row r="1130" spans="1:40" ht="18" customHeight="1" x14ac:dyDescent="0.15">
      <c r="A1130" s="12" t="s">
        <v>13</v>
      </c>
      <c r="B1130" s="11">
        <f>SUM(C1130:D1130)</f>
        <v>594</v>
      </c>
      <c r="C1130" s="10">
        <f>F1130+L1130</f>
        <v>139</v>
      </c>
      <c r="D1130" s="10">
        <f>G1130+M1130</f>
        <v>455</v>
      </c>
      <c r="E1130" s="10">
        <v>85</v>
      </c>
      <c r="F1130" s="10">
        <v>12</v>
      </c>
      <c r="G1130" s="10">
        <v>73</v>
      </c>
      <c r="H1130" s="10"/>
      <c r="I1130" s="10"/>
      <c r="J1130" s="10"/>
      <c r="K1130" s="10">
        <f>SUM(L1130:M1130)</f>
        <v>509</v>
      </c>
      <c r="L1130" s="10">
        <v>127</v>
      </c>
      <c r="M1130" s="10">
        <v>382</v>
      </c>
      <c r="N1130" s="13"/>
      <c r="O1130" s="13"/>
      <c r="P1130" s="13"/>
      <c r="Q1130" s="13"/>
      <c r="R1130" s="13"/>
      <c r="S1130" s="13"/>
      <c r="T1130" s="13"/>
      <c r="U1130" s="13"/>
    </row>
    <row r="1131" spans="1:40" ht="18" customHeight="1" x14ac:dyDescent="0.15">
      <c r="A1131" s="12" t="s">
        <v>12</v>
      </c>
      <c r="B1131" s="11">
        <f>SUM(C1131:D1131)</f>
        <v>895</v>
      </c>
      <c r="C1131" s="10">
        <f>F1131+L1131</f>
        <v>213</v>
      </c>
      <c r="D1131" s="10">
        <f>G1131+M1131</f>
        <v>682</v>
      </c>
      <c r="E1131" s="10">
        <v>229</v>
      </c>
      <c r="F1131" s="10">
        <v>55</v>
      </c>
      <c r="G1131" s="10">
        <v>174</v>
      </c>
      <c r="H1131" s="10"/>
      <c r="I1131" s="10"/>
      <c r="J1131" s="10"/>
      <c r="K1131" s="10">
        <f>SUM(L1131:M1131)</f>
        <v>666</v>
      </c>
      <c r="L1131" s="10">
        <v>158</v>
      </c>
      <c r="M1131" s="10">
        <v>508</v>
      </c>
      <c r="N1131" s="13"/>
      <c r="O1131" s="13"/>
      <c r="P1131" s="13"/>
      <c r="Q1131" s="13"/>
      <c r="R1131" s="13"/>
      <c r="S1131" s="13"/>
      <c r="T1131" s="13"/>
      <c r="U1131" s="13"/>
    </row>
    <row r="1132" spans="1:40" ht="18" customHeight="1" x14ac:dyDescent="0.15">
      <c r="A1132" s="12" t="s">
        <v>11</v>
      </c>
      <c r="B1132" s="11">
        <f>SUM(C1132:D1132)</f>
        <v>295</v>
      </c>
      <c r="C1132" s="10">
        <f>F1132+L1132</f>
        <v>76</v>
      </c>
      <c r="D1132" s="10">
        <f>G1132+M1132</f>
        <v>219</v>
      </c>
      <c r="E1132" s="10">
        <v>40</v>
      </c>
      <c r="F1132" s="10">
        <v>9</v>
      </c>
      <c r="G1132" s="10">
        <v>31</v>
      </c>
      <c r="H1132" s="10"/>
      <c r="I1132" s="10"/>
      <c r="J1132" s="10"/>
      <c r="K1132" s="10">
        <f>SUM(L1132:M1132)</f>
        <v>255</v>
      </c>
      <c r="L1132" s="10">
        <v>67</v>
      </c>
      <c r="M1132" s="10">
        <v>188</v>
      </c>
      <c r="N1132" s="13"/>
      <c r="O1132" s="13"/>
      <c r="P1132" s="13"/>
      <c r="Q1132" s="13"/>
      <c r="R1132" s="13"/>
      <c r="S1132" s="13"/>
      <c r="T1132" s="13"/>
      <c r="U1132" s="13"/>
    </row>
    <row r="1133" spans="1:40" ht="18" customHeight="1" x14ac:dyDescent="0.15">
      <c r="A1133" s="12" t="s">
        <v>10</v>
      </c>
      <c r="B1133" s="11">
        <f>SUM(C1133:D1133)</f>
        <v>552</v>
      </c>
      <c r="C1133" s="10">
        <f>F1133+L1133</f>
        <v>176</v>
      </c>
      <c r="D1133" s="10">
        <f>G1133+M1133</f>
        <v>376</v>
      </c>
      <c r="E1133" s="10">
        <v>107</v>
      </c>
      <c r="F1133" s="10">
        <v>28</v>
      </c>
      <c r="G1133" s="10">
        <v>79</v>
      </c>
      <c r="H1133" s="10"/>
      <c r="I1133" s="10"/>
      <c r="J1133" s="10"/>
      <c r="K1133" s="10">
        <f>SUM(L1133:M1133)</f>
        <v>445</v>
      </c>
      <c r="L1133" s="10">
        <v>148</v>
      </c>
      <c r="M1133" s="10">
        <v>297</v>
      </c>
      <c r="N1133" s="13"/>
      <c r="O1133" s="13"/>
      <c r="P1133" s="13"/>
      <c r="Q1133" s="13"/>
      <c r="R1133" s="13"/>
      <c r="S1133" s="13"/>
      <c r="T1133" s="13"/>
      <c r="U1133" s="13"/>
    </row>
    <row r="1134" spans="1:40" ht="18" customHeight="1" x14ac:dyDescent="0.15">
      <c r="A1134" s="12" t="s">
        <v>9</v>
      </c>
      <c r="B1134" s="11">
        <f>SUM(C1134:D1134)</f>
        <v>612</v>
      </c>
      <c r="C1134" s="10">
        <f>F1134+L1134</f>
        <v>173</v>
      </c>
      <c r="D1134" s="10">
        <f>G1134+M1134</f>
        <v>439</v>
      </c>
      <c r="E1134" s="10">
        <v>113</v>
      </c>
      <c r="F1134" s="10">
        <v>28</v>
      </c>
      <c r="G1134" s="10">
        <v>85</v>
      </c>
      <c r="H1134" s="10"/>
      <c r="I1134" s="10"/>
      <c r="J1134" s="10"/>
      <c r="K1134" s="10">
        <f>SUM(L1134:M1134)</f>
        <v>499</v>
      </c>
      <c r="L1134" s="10">
        <v>145</v>
      </c>
      <c r="M1134" s="10">
        <v>354</v>
      </c>
      <c r="N1134" s="13"/>
      <c r="O1134" s="13"/>
      <c r="P1134" s="13"/>
      <c r="Q1134" s="13"/>
      <c r="R1134" s="13"/>
      <c r="S1134" s="13"/>
      <c r="T1134" s="13"/>
      <c r="U1134" s="13"/>
    </row>
    <row r="1135" spans="1:40" ht="18" customHeight="1" x14ac:dyDescent="0.15">
      <c r="A1135" s="12" t="s">
        <v>8</v>
      </c>
      <c r="B1135" s="11">
        <f>SUM(C1135:D1135)</f>
        <v>657</v>
      </c>
      <c r="C1135" s="10">
        <f>F1135+L1135</f>
        <v>159</v>
      </c>
      <c r="D1135" s="10">
        <f>G1135+M1135</f>
        <v>498</v>
      </c>
      <c r="E1135" s="10">
        <v>86</v>
      </c>
      <c r="F1135" s="10">
        <v>17</v>
      </c>
      <c r="G1135" s="10">
        <v>69</v>
      </c>
      <c r="H1135" s="10"/>
      <c r="I1135" s="10"/>
      <c r="J1135" s="10"/>
      <c r="K1135" s="10">
        <f>SUM(L1135:M1135)</f>
        <v>571</v>
      </c>
      <c r="L1135" s="10">
        <v>142</v>
      </c>
      <c r="M1135" s="10">
        <v>429</v>
      </c>
      <c r="N1135" s="13"/>
      <c r="O1135" s="13"/>
      <c r="P1135" s="13"/>
      <c r="Q1135" s="13"/>
      <c r="R1135" s="13"/>
      <c r="S1135" s="13"/>
      <c r="T1135" s="13"/>
      <c r="U1135" s="13"/>
    </row>
    <row r="1136" spans="1:40" ht="18" customHeight="1" x14ac:dyDescent="0.15">
      <c r="A1136" s="12" t="s">
        <v>7</v>
      </c>
      <c r="B1136" s="11">
        <f>SUM(C1136:D1136)</f>
        <v>560</v>
      </c>
      <c r="C1136" s="10">
        <f>F1136+L1136</f>
        <v>144</v>
      </c>
      <c r="D1136" s="10">
        <f>G1136+M1136</f>
        <v>416</v>
      </c>
      <c r="E1136" s="10">
        <v>125</v>
      </c>
      <c r="F1136" s="10">
        <v>31</v>
      </c>
      <c r="G1136" s="10">
        <v>94</v>
      </c>
      <c r="H1136" s="10"/>
      <c r="I1136" s="10"/>
      <c r="J1136" s="10"/>
      <c r="K1136" s="10">
        <f>SUM(L1136:M1136)</f>
        <v>435</v>
      </c>
      <c r="L1136" s="10">
        <v>113</v>
      </c>
      <c r="M1136" s="10">
        <v>322</v>
      </c>
      <c r="N1136" s="13"/>
      <c r="O1136" s="13"/>
      <c r="P1136" s="13"/>
      <c r="Q1136" s="13"/>
      <c r="R1136" s="13"/>
      <c r="S1136" s="13"/>
      <c r="T1136" s="13"/>
      <c r="U1136" s="13"/>
    </row>
    <row r="1137" spans="1:21" ht="18" customHeight="1" x14ac:dyDescent="0.15">
      <c r="A1137" s="12" t="s">
        <v>6</v>
      </c>
      <c r="B1137" s="11">
        <f>SUM(C1137:D1137)</f>
        <v>595</v>
      </c>
      <c r="C1137" s="10">
        <f>F1137+L1137</f>
        <v>141</v>
      </c>
      <c r="D1137" s="10">
        <f>G1137+M1137</f>
        <v>454</v>
      </c>
      <c r="E1137" s="10">
        <v>85</v>
      </c>
      <c r="F1137" s="10">
        <v>16</v>
      </c>
      <c r="G1137" s="10">
        <v>69</v>
      </c>
      <c r="H1137" s="10"/>
      <c r="I1137" s="10"/>
      <c r="J1137" s="10"/>
      <c r="K1137" s="10">
        <f>SUM(L1137:M1137)</f>
        <v>510</v>
      </c>
      <c r="L1137" s="10">
        <v>125</v>
      </c>
      <c r="M1137" s="10">
        <v>385</v>
      </c>
      <c r="N1137" s="13"/>
      <c r="O1137" s="13"/>
      <c r="P1137" s="13"/>
      <c r="Q1137" s="13"/>
      <c r="R1137" s="13"/>
      <c r="S1137" s="13"/>
      <c r="T1137" s="13"/>
      <c r="U1137" s="13"/>
    </row>
    <row r="1138" spans="1:21" ht="18" customHeight="1" x14ac:dyDescent="0.15">
      <c r="A1138" s="12" t="s">
        <v>5</v>
      </c>
      <c r="B1138" s="11">
        <f>SUM(C1138:D1138)</f>
        <v>576</v>
      </c>
      <c r="C1138" s="10">
        <f>F1138+L1138</f>
        <v>150</v>
      </c>
      <c r="D1138" s="10">
        <f>G1138+M1138</f>
        <v>426</v>
      </c>
      <c r="E1138" s="10">
        <v>141</v>
      </c>
      <c r="F1138" s="10">
        <v>32</v>
      </c>
      <c r="G1138" s="10">
        <v>109</v>
      </c>
      <c r="H1138" s="10"/>
      <c r="I1138" s="10"/>
      <c r="J1138" s="10"/>
      <c r="K1138" s="10">
        <f>SUM(L1138:M1138)</f>
        <v>435</v>
      </c>
      <c r="L1138" s="10">
        <v>118</v>
      </c>
      <c r="M1138" s="10">
        <v>317</v>
      </c>
      <c r="N1138" s="13"/>
      <c r="O1138" s="13"/>
      <c r="P1138" s="13"/>
      <c r="Q1138" s="13"/>
      <c r="R1138" s="13"/>
      <c r="S1138" s="13"/>
      <c r="T1138" s="13"/>
      <c r="U1138" s="13"/>
    </row>
    <row r="1139" spans="1:21" ht="18" customHeight="1" x14ac:dyDescent="0.15">
      <c r="A1139" s="12" t="s">
        <v>4</v>
      </c>
      <c r="B1139" s="11">
        <f>SUM(C1139:D1139)</f>
        <v>671</v>
      </c>
      <c r="C1139" s="10">
        <f>F1139+L1139</f>
        <v>161</v>
      </c>
      <c r="D1139" s="10">
        <f>G1139+M1139</f>
        <v>510</v>
      </c>
      <c r="E1139" s="10">
        <v>118</v>
      </c>
      <c r="F1139" s="10">
        <v>25</v>
      </c>
      <c r="G1139" s="10">
        <v>93</v>
      </c>
      <c r="H1139" s="10"/>
      <c r="I1139" s="10"/>
      <c r="J1139" s="10"/>
      <c r="K1139" s="10">
        <f>SUM(L1139:M1139)</f>
        <v>553</v>
      </c>
      <c r="L1139" s="10">
        <v>136</v>
      </c>
      <c r="M1139" s="10">
        <v>417</v>
      </c>
      <c r="N1139" s="13"/>
      <c r="O1139" s="13"/>
      <c r="P1139" s="13"/>
      <c r="Q1139" s="13"/>
      <c r="R1139" s="13"/>
      <c r="S1139" s="13"/>
      <c r="T1139" s="13"/>
      <c r="U1139" s="13"/>
    </row>
    <row r="1140" spans="1:21" ht="18" customHeight="1" x14ac:dyDescent="0.15">
      <c r="A1140" s="12" t="s">
        <v>3</v>
      </c>
      <c r="B1140" s="11">
        <f>SUM(C1140:D1140)</f>
        <v>449</v>
      </c>
      <c r="C1140" s="10">
        <f>F1140+L1140</f>
        <v>88</v>
      </c>
      <c r="D1140" s="10">
        <f>G1140+M1140</f>
        <v>361</v>
      </c>
      <c r="E1140" s="10">
        <v>55</v>
      </c>
      <c r="F1140" s="10">
        <v>9</v>
      </c>
      <c r="G1140" s="10">
        <v>46</v>
      </c>
      <c r="H1140" s="10"/>
      <c r="I1140" s="10"/>
      <c r="J1140" s="10"/>
      <c r="K1140" s="10">
        <f>SUM(L1140:M1140)</f>
        <v>394</v>
      </c>
      <c r="L1140" s="10">
        <v>79</v>
      </c>
      <c r="M1140" s="10">
        <v>315</v>
      </c>
      <c r="N1140"/>
      <c r="O1140"/>
      <c r="P1140"/>
      <c r="Q1140"/>
      <c r="R1140"/>
      <c r="S1140"/>
      <c r="T1140"/>
      <c r="U1140"/>
    </row>
    <row r="1141" spans="1:21" s="6" customFormat="1" ht="18" customHeight="1" x14ac:dyDescent="0.15">
      <c r="A1141" s="9" t="s">
        <v>2</v>
      </c>
      <c r="B1141" s="8">
        <f>SUM(C1141:D1141)</f>
        <v>520</v>
      </c>
      <c r="C1141" s="7">
        <f>F1141+L1141</f>
        <v>125</v>
      </c>
      <c r="D1141" s="7">
        <f>G1141+M1141</f>
        <v>395</v>
      </c>
      <c r="E1141" s="7">
        <v>130</v>
      </c>
      <c r="F1141" s="7">
        <v>23</v>
      </c>
      <c r="G1141" s="7">
        <v>107</v>
      </c>
      <c r="H1141" s="7"/>
      <c r="I1141" s="7"/>
      <c r="J1141" s="7"/>
      <c r="K1141" s="7">
        <f>SUM(L1141:M1141)</f>
        <v>390</v>
      </c>
      <c r="L1141" s="7">
        <v>102</v>
      </c>
      <c r="M1141" s="7">
        <v>288</v>
      </c>
      <c r="N1141"/>
      <c r="O1141"/>
      <c r="P1141"/>
      <c r="Q1141"/>
      <c r="R1141"/>
      <c r="S1141"/>
      <c r="T1141"/>
      <c r="U1141"/>
    </row>
    <row r="1142" spans="1:21" ht="18" customHeight="1" x14ac:dyDescent="0.15">
      <c r="A1142" s="5" t="s">
        <v>1</v>
      </c>
      <c r="B1142" s="3"/>
      <c r="C1142" s="3"/>
      <c r="D1142" s="3"/>
      <c r="E1142" s="4"/>
      <c r="F1142" s="3"/>
      <c r="G1142" s="3"/>
      <c r="H1142" s="3"/>
      <c r="I1142" s="3"/>
      <c r="J1142" s="3"/>
      <c r="K1142" s="3"/>
    </row>
    <row r="1143" spans="1:21" ht="30.75" customHeight="1" x14ac:dyDescent="0.15">
      <c r="A1143" s="5"/>
      <c r="B1143" s="3"/>
      <c r="C1143" s="3"/>
      <c r="D1143" s="3"/>
      <c r="E1143" s="4"/>
      <c r="F1143" s="3"/>
      <c r="G1143" s="3"/>
      <c r="H1143" s="3"/>
      <c r="I1143" s="3"/>
      <c r="J1143" s="3"/>
      <c r="K1143" s="3"/>
    </row>
    <row r="1144" spans="1:21" s="44" customFormat="1" ht="26.25" customHeight="1" x14ac:dyDescent="0.15">
      <c r="A1144" s="46" t="s">
        <v>41</v>
      </c>
      <c r="B1144" s="46"/>
      <c r="C1144" s="46"/>
      <c r="D1144" s="46"/>
      <c r="E1144" s="46"/>
      <c r="F1144" s="46"/>
    </row>
    <row r="1145" spans="1:21" s="44" customFormat="1" ht="10.5" customHeight="1" x14ac:dyDescent="0.15"/>
    <row r="1146" spans="1:21" s="44" customFormat="1" ht="18" customHeight="1" x14ac:dyDescent="0.15">
      <c r="A1146" s="45" t="s">
        <v>40</v>
      </c>
    </row>
    <row r="1147" spans="1:21" s="32" customFormat="1" ht="30" customHeight="1" x14ac:dyDescent="0.15">
      <c r="A1147" s="37" t="s">
        <v>39</v>
      </c>
      <c r="B1147" s="43" t="s">
        <v>38</v>
      </c>
      <c r="C1147" s="42"/>
      <c r="D1147" s="41"/>
      <c r="E1147" s="39" t="s">
        <v>37</v>
      </c>
      <c r="F1147" s="38"/>
      <c r="G1147" s="38"/>
      <c r="H1147" s="39" t="s">
        <v>36</v>
      </c>
      <c r="I1147" s="38"/>
      <c r="J1147" s="40"/>
      <c r="K1147" s="39" t="s">
        <v>35</v>
      </c>
      <c r="L1147" s="38"/>
      <c r="M1147" s="38"/>
    </row>
    <row r="1148" spans="1:21" s="32" customFormat="1" ht="30" customHeight="1" x14ac:dyDescent="0.15">
      <c r="A1148" s="37"/>
      <c r="B1148" s="36"/>
      <c r="C1148" s="34" t="s">
        <v>33</v>
      </c>
      <c r="D1148" s="34" t="s">
        <v>32</v>
      </c>
      <c r="E1148" s="35" t="s">
        <v>34</v>
      </c>
      <c r="F1148" s="34" t="s">
        <v>33</v>
      </c>
      <c r="G1148" s="34" t="s">
        <v>32</v>
      </c>
      <c r="H1148" s="35" t="s">
        <v>34</v>
      </c>
      <c r="I1148" s="34" t="s">
        <v>33</v>
      </c>
      <c r="J1148" s="34" t="s">
        <v>32</v>
      </c>
      <c r="K1148" s="35" t="s">
        <v>34</v>
      </c>
      <c r="L1148" s="34" t="s">
        <v>33</v>
      </c>
      <c r="M1148" s="33" t="s">
        <v>32</v>
      </c>
    </row>
    <row r="1149" spans="1:21" s="27" customFormat="1" ht="21" customHeight="1" x14ac:dyDescent="0.15">
      <c r="A1149" s="31" t="s">
        <v>31</v>
      </c>
      <c r="B1149" s="30">
        <f>SUM(C1149:D1149)</f>
        <v>0</v>
      </c>
      <c r="C1149" s="29">
        <f>F1149+I1149+L1149</f>
        <v>0</v>
      </c>
      <c r="D1149" s="29">
        <f>G1149+J1149+M1149</f>
        <v>0</v>
      </c>
      <c r="E1149" s="28">
        <f>SUM(F1149:G1149)</f>
        <v>0</v>
      </c>
      <c r="F1149" s="28">
        <f>SUM(G1149:H1149)</f>
        <v>0</v>
      </c>
      <c r="G1149" s="28">
        <f>SUM(H1149:I1149)</f>
        <v>0</v>
      </c>
      <c r="H1149" s="28">
        <f>SUM(I1149:J1149)</f>
        <v>0</v>
      </c>
      <c r="I1149" s="28">
        <f>SUM(J1149:K1149)</f>
        <v>0</v>
      </c>
      <c r="J1149" s="28">
        <f>SUM(K1149:L1149)</f>
        <v>0</v>
      </c>
      <c r="K1149" s="28">
        <f>SUM(L1149:M1149)</f>
        <v>0</v>
      </c>
      <c r="L1149" s="28">
        <f>SUM(M1149:N1149)</f>
        <v>0</v>
      </c>
      <c r="M1149" s="28">
        <f>SUM(N1149:O1149)</f>
        <v>0</v>
      </c>
      <c r="N1149" s="22"/>
    </row>
    <row r="1150" spans="1:21" s="21" customFormat="1" ht="21" customHeight="1" x14ac:dyDescent="0.15">
      <c r="A1150" s="26" t="s">
        <v>30</v>
      </c>
      <c r="B1150" s="25">
        <f>SUM(C1150:D1150)</f>
        <v>0</v>
      </c>
      <c r="C1150" s="24">
        <f>F1150+I1150+L1150</f>
        <v>0</v>
      </c>
      <c r="D1150" s="24">
        <f>G1150+J1150+M1150</f>
        <v>0</v>
      </c>
      <c r="E1150" s="23">
        <f>SUM(F1150:G1150)</f>
        <v>0</v>
      </c>
      <c r="F1150" s="23">
        <f>SUM(G1150:H1150)</f>
        <v>0</v>
      </c>
      <c r="G1150" s="23">
        <f>SUM(H1150:I1150)</f>
        <v>0</v>
      </c>
      <c r="H1150" s="23">
        <f>SUM(I1150:J1150)</f>
        <v>0</v>
      </c>
      <c r="I1150" s="23">
        <f>SUM(J1150:K1150)</f>
        <v>0</v>
      </c>
      <c r="J1150" s="23">
        <f>SUM(K1150:L1150)</f>
        <v>0</v>
      </c>
      <c r="K1150" s="23">
        <f>SUM(L1150:M1150)</f>
        <v>0</v>
      </c>
      <c r="L1150" s="23">
        <f>SUM(M1150:N1150)</f>
        <v>0</v>
      </c>
      <c r="M1150" s="23">
        <f>SUM(N1150:O1150)</f>
        <v>0</v>
      </c>
      <c r="N1150" s="22"/>
      <c r="O1150" s="22"/>
    </row>
    <row r="1151" spans="1:21" s="21" customFormat="1" ht="21" customHeight="1" x14ac:dyDescent="0.15">
      <c r="A1151" s="26" t="s">
        <v>29</v>
      </c>
      <c r="B1151" s="25">
        <v>11781</v>
      </c>
      <c r="C1151" s="24">
        <v>9291</v>
      </c>
      <c r="D1151" s="24">
        <v>2490</v>
      </c>
      <c r="E1151" s="23">
        <v>2033</v>
      </c>
      <c r="F1151" s="23">
        <v>1484</v>
      </c>
      <c r="G1151" s="23">
        <v>549</v>
      </c>
      <c r="H1151" s="23">
        <v>0</v>
      </c>
      <c r="I1151" s="23">
        <v>0</v>
      </c>
      <c r="J1151" s="23">
        <v>0</v>
      </c>
      <c r="K1151" s="23">
        <v>9748</v>
      </c>
      <c r="L1151" s="23">
        <v>7807</v>
      </c>
      <c r="M1151" s="23">
        <v>1941</v>
      </c>
      <c r="N1151" s="22"/>
      <c r="O1151" s="22"/>
    </row>
    <row r="1152" spans="1:21" s="21" customFormat="1" ht="21" customHeight="1" x14ac:dyDescent="0.15">
      <c r="A1152" s="20" t="s">
        <v>28</v>
      </c>
      <c r="B1152" s="11">
        <v>11024</v>
      </c>
      <c r="C1152" s="10">
        <v>8601</v>
      </c>
      <c r="D1152" s="10">
        <v>2423</v>
      </c>
      <c r="E1152" s="10">
        <v>2387</v>
      </c>
      <c r="F1152" s="10">
        <v>1666</v>
      </c>
      <c r="G1152" s="10">
        <v>721</v>
      </c>
      <c r="H1152" s="10">
        <v>0</v>
      </c>
      <c r="I1152" s="10">
        <v>0</v>
      </c>
      <c r="J1152" s="10">
        <v>0</v>
      </c>
      <c r="K1152" s="10">
        <v>8637</v>
      </c>
      <c r="L1152" s="10">
        <v>6935</v>
      </c>
      <c r="M1152" s="10">
        <v>1702</v>
      </c>
      <c r="N1152" s="22"/>
      <c r="O1152" s="22"/>
    </row>
    <row r="1153" spans="1:40" s="18" customFormat="1" ht="21" customHeight="1" x14ac:dyDescent="0.15">
      <c r="A1153" s="20" t="s">
        <v>27</v>
      </c>
      <c r="B1153" s="11">
        <v>11205</v>
      </c>
      <c r="C1153" s="10">
        <v>8658</v>
      </c>
      <c r="D1153" s="10">
        <v>2547</v>
      </c>
      <c r="E1153" s="10">
        <v>2483</v>
      </c>
      <c r="F1153" s="10">
        <v>1717</v>
      </c>
      <c r="G1153" s="10">
        <v>766</v>
      </c>
      <c r="H1153" s="10">
        <v>0</v>
      </c>
      <c r="I1153" s="10">
        <v>0</v>
      </c>
      <c r="J1153" s="10">
        <v>0</v>
      </c>
      <c r="K1153" s="10">
        <v>8722</v>
      </c>
      <c r="L1153" s="10">
        <v>6941</v>
      </c>
      <c r="M1153" s="10">
        <v>1781</v>
      </c>
      <c r="N1153" s="19"/>
      <c r="O1153" s="19"/>
    </row>
    <row r="1154" spans="1:40" s="15" customFormat="1" ht="21" customHeight="1" x14ac:dyDescent="0.15">
      <c r="A1154" s="17" t="s">
        <v>26</v>
      </c>
      <c r="B1154" s="8">
        <v>12020</v>
      </c>
      <c r="C1154" s="7">
        <v>8876</v>
      </c>
      <c r="D1154" s="7">
        <v>3144</v>
      </c>
      <c r="E1154" s="7">
        <v>2508</v>
      </c>
      <c r="F1154" s="7">
        <v>1797</v>
      </c>
      <c r="G1154" s="7">
        <v>711</v>
      </c>
      <c r="H1154" s="7">
        <v>0</v>
      </c>
      <c r="I1154" s="7">
        <v>0</v>
      </c>
      <c r="J1154" s="7">
        <v>0</v>
      </c>
      <c r="K1154" s="7">
        <v>9512</v>
      </c>
      <c r="L1154" s="7">
        <v>7079</v>
      </c>
      <c r="M1154" s="7">
        <v>2433</v>
      </c>
      <c r="N1154" s="16"/>
      <c r="O1154" s="16"/>
    </row>
    <row r="1155" spans="1:40" ht="18" customHeight="1" x14ac:dyDescent="0.15">
      <c r="A1155" s="5"/>
      <c r="B1155" s="14">
        <f>SUM(B1156:B1178)</f>
        <v>12020</v>
      </c>
      <c r="C1155" s="14">
        <f>SUM(C1156:C1178)</f>
        <v>8876</v>
      </c>
      <c r="D1155" s="14">
        <f>SUM(D1156:D1178)</f>
        <v>3144</v>
      </c>
      <c r="E1155" s="14">
        <f>SUM(E1156:E1178)</f>
        <v>2508</v>
      </c>
      <c r="F1155" s="14">
        <f>SUM(F1156:F1178)</f>
        <v>1797</v>
      </c>
      <c r="G1155" s="14">
        <f>SUM(G1156:G1178)</f>
        <v>711</v>
      </c>
      <c r="H1155" s="14">
        <f>SUM(H1156:H1178)</f>
        <v>0</v>
      </c>
      <c r="I1155" s="14">
        <f>SUM(I1156:I1178)</f>
        <v>0</v>
      </c>
      <c r="J1155" s="14">
        <f>SUM(J1156:J1178)</f>
        <v>0</v>
      </c>
      <c r="K1155" s="14">
        <f>SUM(K1156:K1178)</f>
        <v>9512</v>
      </c>
      <c r="L1155" s="14">
        <f>SUM(L1156:L1178)</f>
        <v>7079</v>
      </c>
      <c r="M1155" s="14">
        <f>SUM(M1156:M1178)</f>
        <v>2433</v>
      </c>
    </row>
    <row r="1156" spans="1:40" ht="18" customHeight="1" x14ac:dyDescent="0.15">
      <c r="A1156" s="12" t="s">
        <v>25</v>
      </c>
      <c r="B1156" s="11">
        <f>SUM(C1156:D1156)</f>
        <v>422</v>
      </c>
      <c r="C1156" s="10">
        <f>F1156+L1156</f>
        <v>281</v>
      </c>
      <c r="D1156" s="10">
        <f>G1156+M1156</f>
        <v>141</v>
      </c>
      <c r="E1156" s="10">
        <v>97</v>
      </c>
      <c r="F1156" s="10">
        <v>64</v>
      </c>
      <c r="G1156" s="10">
        <v>33</v>
      </c>
      <c r="H1156" s="10"/>
      <c r="I1156" s="10"/>
      <c r="J1156" s="10"/>
      <c r="K1156" s="10">
        <f>SUM(L1156:M1156)</f>
        <v>325</v>
      </c>
      <c r="L1156" s="10">
        <v>217</v>
      </c>
      <c r="M1156" s="10">
        <v>108</v>
      </c>
      <c r="N1156" s="13"/>
      <c r="O1156" s="13"/>
      <c r="P1156" s="13"/>
      <c r="Q1156" s="13"/>
      <c r="R1156" s="13"/>
      <c r="S1156" s="13"/>
      <c r="T1156" s="13"/>
      <c r="U1156" s="13"/>
    </row>
    <row r="1157" spans="1:40" ht="18" customHeight="1" x14ac:dyDescent="0.15">
      <c r="A1157" s="12" t="s">
        <v>24</v>
      </c>
      <c r="B1157" s="11">
        <f>SUM(C1157:D1157)</f>
        <v>812</v>
      </c>
      <c r="C1157" s="10">
        <f>F1157+L1157</f>
        <v>557</v>
      </c>
      <c r="D1157" s="10">
        <f>G1157+M1157</f>
        <v>255</v>
      </c>
      <c r="E1157" s="10">
        <v>186</v>
      </c>
      <c r="F1157" s="10">
        <v>141</v>
      </c>
      <c r="G1157" s="10">
        <v>45</v>
      </c>
      <c r="H1157" s="10"/>
      <c r="I1157" s="10"/>
      <c r="J1157" s="10"/>
      <c r="K1157" s="10">
        <f>SUM(L1157:M1157)</f>
        <v>626</v>
      </c>
      <c r="L1157" s="10">
        <v>416</v>
      </c>
      <c r="M1157" s="10">
        <v>210</v>
      </c>
      <c r="N1157" s="13"/>
      <c r="O1157" s="13"/>
      <c r="P1157" s="13"/>
      <c r="Q1157" s="13"/>
      <c r="R1157" s="13"/>
      <c r="S1157" s="13"/>
      <c r="T1157" s="13"/>
      <c r="U1157" s="13"/>
    </row>
    <row r="1158" spans="1:40" ht="18" customHeight="1" x14ac:dyDescent="0.15">
      <c r="A1158" s="12" t="s">
        <v>23</v>
      </c>
      <c r="B1158" s="11">
        <f>SUM(C1158:D1158)</f>
        <v>221</v>
      </c>
      <c r="C1158" s="10">
        <f>F1158+L1158</f>
        <v>172</v>
      </c>
      <c r="D1158" s="10">
        <f>G1158+M1158</f>
        <v>49</v>
      </c>
      <c r="E1158" s="10">
        <v>57</v>
      </c>
      <c r="F1158" s="10">
        <v>37</v>
      </c>
      <c r="G1158" s="10">
        <v>20</v>
      </c>
      <c r="H1158" s="10"/>
      <c r="I1158" s="10"/>
      <c r="J1158" s="10"/>
      <c r="K1158" s="10">
        <f>SUM(L1158:M1158)</f>
        <v>164</v>
      </c>
      <c r="L1158" s="10">
        <v>135</v>
      </c>
      <c r="M1158" s="10">
        <v>29</v>
      </c>
      <c r="N1158" s="13"/>
      <c r="O1158" s="13"/>
      <c r="P1158" s="13"/>
      <c r="Q1158" s="13"/>
      <c r="R1158" s="13"/>
      <c r="S1158" s="13"/>
      <c r="T1158" s="13"/>
      <c r="U1158" s="13"/>
    </row>
    <row r="1159" spans="1:40" ht="18" customHeight="1" x14ac:dyDescent="0.15">
      <c r="A1159" s="12" t="s">
        <v>22</v>
      </c>
      <c r="B1159" s="11">
        <f>SUM(C1159:D1159)</f>
        <v>315</v>
      </c>
      <c r="C1159" s="10">
        <f>F1159+L1159</f>
        <v>242</v>
      </c>
      <c r="D1159" s="10">
        <f>G1159+M1159</f>
        <v>73</v>
      </c>
      <c r="E1159" s="10">
        <v>44</v>
      </c>
      <c r="F1159" s="10">
        <v>31</v>
      </c>
      <c r="G1159" s="10">
        <v>13</v>
      </c>
      <c r="H1159" s="10"/>
      <c r="I1159" s="10"/>
      <c r="J1159" s="10"/>
      <c r="K1159" s="10">
        <f>SUM(L1159:M1159)</f>
        <v>271</v>
      </c>
      <c r="L1159" s="10">
        <v>211</v>
      </c>
      <c r="M1159" s="10">
        <v>60</v>
      </c>
      <c r="N1159" s="13"/>
      <c r="O1159" s="13"/>
      <c r="P1159" s="13"/>
      <c r="Q1159" s="13"/>
      <c r="R1159" s="13"/>
      <c r="S1159" s="13"/>
      <c r="T1159" s="13"/>
      <c r="U1159" s="13"/>
    </row>
    <row r="1160" spans="1:40" ht="18" customHeight="1" x14ac:dyDescent="0.15">
      <c r="A1160" s="12" t="s">
        <v>21</v>
      </c>
      <c r="B1160" s="11">
        <f>SUM(C1160:D1160)</f>
        <v>466</v>
      </c>
      <c r="C1160" s="10">
        <f>F1160+L1160</f>
        <v>347</v>
      </c>
      <c r="D1160" s="10">
        <f>G1160+M1160</f>
        <v>119</v>
      </c>
      <c r="E1160" s="10">
        <v>55</v>
      </c>
      <c r="F1160" s="10">
        <v>35</v>
      </c>
      <c r="G1160" s="10">
        <v>20</v>
      </c>
      <c r="H1160" s="10"/>
      <c r="I1160" s="10"/>
      <c r="J1160" s="10"/>
      <c r="K1160" s="10">
        <f>SUM(L1160:M1160)</f>
        <v>411</v>
      </c>
      <c r="L1160" s="10">
        <v>312</v>
      </c>
      <c r="M1160" s="10">
        <v>99</v>
      </c>
      <c r="N1160" s="13"/>
      <c r="O1160" s="13"/>
      <c r="P1160" s="13"/>
      <c r="Q1160" s="13"/>
      <c r="R1160" s="13"/>
      <c r="S1160" s="13"/>
      <c r="T1160" s="13"/>
      <c r="U1160" s="13"/>
    </row>
    <row r="1161" spans="1:40" ht="18" customHeight="1" x14ac:dyDescent="0.15">
      <c r="A1161" s="12" t="s">
        <v>20</v>
      </c>
      <c r="B1161" s="11">
        <f>SUM(C1161:D1161)</f>
        <v>553</v>
      </c>
      <c r="C1161" s="10">
        <f>F1161+L1161</f>
        <v>425</v>
      </c>
      <c r="D1161" s="10">
        <f>G1161+M1161</f>
        <v>128</v>
      </c>
      <c r="E1161" s="10">
        <v>97</v>
      </c>
      <c r="F1161" s="10">
        <v>79</v>
      </c>
      <c r="G1161" s="10">
        <v>18</v>
      </c>
      <c r="H1161" s="10"/>
      <c r="I1161" s="10"/>
      <c r="J1161" s="10"/>
      <c r="K1161" s="10">
        <f>SUM(L1161:M1161)</f>
        <v>456</v>
      </c>
      <c r="L1161" s="10">
        <v>346</v>
      </c>
      <c r="M1161" s="10">
        <v>110</v>
      </c>
      <c r="N1161" s="13"/>
      <c r="O1161" s="13"/>
      <c r="P1161" s="13"/>
      <c r="Q1161" s="13"/>
      <c r="R1161" s="13"/>
      <c r="S1161" s="13"/>
      <c r="T1161" s="13"/>
      <c r="U1161" s="13"/>
    </row>
    <row r="1162" spans="1:40" ht="18" customHeight="1" x14ac:dyDescent="0.15">
      <c r="A1162" s="12" t="s">
        <v>19</v>
      </c>
      <c r="B1162" s="11">
        <f>SUM(C1162:D1162)</f>
        <v>835</v>
      </c>
      <c r="C1162" s="10">
        <f>F1162+L1162</f>
        <v>649</v>
      </c>
      <c r="D1162" s="10">
        <f>G1162+M1162</f>
        <v>186</v>
      </c>
      <c r="E1162" s="10">
        <v>398</v>
      </c>
      <c r="F1162" s="10">
        <v>310</v>
      </c>
      <c r="G1162" s="10">
        <v>88</v>
      </c>
      <c r="H1162" s="10"/>
      <c r="I1162" s="10"/>
      <c r="J1162" s="10"/>
      <c r="K1162" s="10">
        <f>SUM(L1162:M1162)</f>
        <v>437</v>
      </c>
      <c r="L1162" s="10">
        <v>339</v>
      </c>
      <c r="M1162" s="10">
        <v>98</v>
      </c>
      <c r="N1162" s="13"/>
      <c r="O1162" s="13"/>
      <c r="P1162" s="13"/>
      <c r="Q1162" s="13"/>
      <c r="R1162" s="13"/>
      <c r="S1162" s="13"/>
      <c r="T1162" s="13"/>
      <c r="U1162" s="13"/>
    </row>
    <row r="1163" spans="1:40" ht="18" customHeight="1" x14ac:dyDescent="0.15">
      <c r="A1163" s="12" t="s">
        <v>18</v>
      </c>
      <c r="B1163" s="11">
        <f>SUM(C1163:D1163)</f>
        <v>351</v>
      </c>
      <c r="C1163" s="10">
        <f>F1163+L1163</f>
        <v>259</v>
      </c>
      <c r="D1163" s="10">
        <f>G1163+M1163</f>
        <v>92</v>
      </c>
      <c r="E1163" s="10">
        <v>41</v>
      </c>
      <c r="F1163" s="10">
        <v>28</v>
      </c>
      <c r="G1163" s="10">
        <v>13</v>
      </c>
      <c r="H1163" s="10"/>
      <c r="I1163" s="10"/>
      <c r="J1163" s="10"/>
      <c r="K1163" s="10">
        <f>SUM(L1163:M1163)</f>
        <v>310</v>
      </c>
      <c r="L1163" s="10">
        <v>231</v>
      </c>
      <c r="M1163" s="10">
        <v>79</v>
      </c>
      <c r="N1163" s="13"/>
      <c r="O1163" s="13"/>
      <c r="P1163" s="13"/>
      <c r="Q1163" s="13"/>
      <c r="R1163" s="13"/>
      <c r="S1163" s="13"/>
      <c r="T1163" s="13"/>
      <c r="U1163" s="13"/>
      <c r="AN1163" s="1" t="s">
        <v>17</v>
      </c>
    </row>
    <row r="1164" spans="1:40" ht="18" customHeight="1" x14ac:dyDescent="0.15">
      <c r="A1164" s="12" t="s">
        <v>16</v>
      </c>
      <c r="B1164" s="11">
        <f>SUM(C1164:D1164)</f>
        <v>400</v>
      </c>
      <c r="C1164" s="10">
        <f>F1164+L1164</f>
        <v>266</v>
      </c>
      <c r="D1164" s="10">
        <f>G1164+M1164</f>
        <v>134</v>
      </c>
      <c r="E1164" s="10">
        <v>77</v>
      </c>
      <c r="F1164" s="10">
        <v>49</v>
      </c>
      <c r="G1164" s="10">
        <v>28</v>
      </c>
      <c r="H1164" s="10"/>
      <c r="I1164" s="10"/>
      <c r="J1164" s="10"/>
      <c r="K1164" s="10">
        <f>SUM(L1164:M1164)</f>
        <v>323</v>
      </c>
      <c r="L1164" s="10">
        <v>217</v>
      </c>
      <c r="M1164" s="10">
        <v>106</v>
      </c>
      <c r="N1164" s="13"/>
      <c r="O1164" s="13"/>
      <c r="P1164" s="13"/>
      <c r="Q1164" s="13"/>
      <c r="R1164" s="13"/>
      <c r="S1164" s="13"/>
      <c r="T1164" s="13"/>
      <c r="U1164" s="13"/>
    </row>
    <row r="1165" spans="1:40" ht="18" customHeight="1" x14ac:dyDescent="0.15">
      <c r="A1165" s="12" t="s">
        <v>15</v>
      </c>
      <c r="B1165" s="11">
        <f>SUM(C1165:D1165)</f>
        <v>411</v>
      </c>
      <c r="C1165" s="10">
        <f>F1165+L1165</f>
        <v>295</v>
      </c>
      <c r="D1165" s="10">
        <f>G1165+M1165</f>
        <v>116</v>
      </c>
      <c r="E1165" s="10">
        <v>86</v>
      </c>
      <c r="F1165" s="10">
        <v>62</v>
      </c>
      <c r="G1165" s="10">
        <v>24</v>
      </c>
      <c r="H1165" s="10"/>
      <c r="I1165" s="10"/>
      <c r="J1165" s="10"/>
      <c r="K1165" s="10">
        <f>SUM(L1165:M1165)</f>
        <v>325</v>
      </c>
      <c r="L1165" s="10">
        <v>233</v>
      </c>
      <c r="M1165" s="10">
        <v>92</v>
      </c>
      <c r="N1165" s="13"/>
      <c r="O1165" s="13"/>
      <c r="P1165" s="13"/>
      <c r="Q1165" s="13"/>
      <c r="R1165" s="13"/>
      <c r="S1165" s="13"/>
      <c r="T1165" s="13"/>
      <c r="U1165" s="13"/>
    </row>
    <row r="1166" spans="1:40" ht="18" customHeight="1" x14ac:dyDescent="0.15">
      <c r="A1166" s="12" t="s">
        <v>14</v>
      </c>
      <c r="B1166" s="11">
        <f>SUM(C1166:D1166)</f>
        <v>258</v>
      </c>
      <c r="C1166" s="10">
        <f>F1166+L1166</f>
        <v>193</v>
      </c>
      <c r="D1166" s="10">
        <f>G1166+M1166</f>
        <v>65</v>
      </c>
      <c r="E1166" s="10">
        <v>56</v>
      </c>
      <c r="F1166" s="10">
        <v>36</v>
      </c>
      <c r="G1166" s="10">
        <v>20</v>
      </c>
      <c r="H1166" s="10"/>
      <c r="I1166" s="10"/>
      <c r="J1166" s="10"/>
      <c r="K1166" s="10">
        <f>SUM(L1166:M1166)</f>
        <v>202</v>
      </c>
      <c r="L1166" s="10">
        <v>157</v>
      </c>
      <c r="M1166" s="10">
        <v>45</v>
      </c>
      <c r="N1166" s="13"/>
      <c r="O1166" s="13"/>
      <c r="P1166" s="13"/>
      <c r="Q1166" s="13"/>
      <c r="R1166" s="13"/>
      <c r="S1166" s="13"/>
      <c r="T1166" s="13"/>
      <c r="U1166" s="13"/>
    </row>
    <row r="1167" spans="1:40" ht="18" customHeight="1" x14ac:dyDescent="0.15">
      <c r="A1167" s="12" t="s">
        <v>13</v>
      </c>
      <c r="B1167" s="11">
        <f>SUM(C1167:D1167)</f>
        <v>594</v>
      </c>
      <c r="C1167" s="10">
        <f>F1167+L1167</f>
        <v>458</v>
      </c>
      <c r="D1167" s="10">
        <f>G1167+M1167</f>
        <v>136</v>
      </c>
      <c r="E1167" s="10">
        <v>85</v>
      </c>
      <c r="F1167" s="10">
        <v>56</v>
      </c>
      <c r="G1167" s="10">
        <v>29</v>
      </c>
      <c r="H1167" s="10"/>
      <c r="I1167" s="10"/>
      <c r="J1167" s="10"/>
      <c r="K1167" s="10">
        <f>SUM(L1167:M1167)</f>
        <v>509</v>
      </c>
      <c r="L1167" s="10">
        <v>402</v>
      </c>
      <c r="M1167" s="10">
        <v>107</v>
      </c>
      <c r="N1167" s="13"/>
      <c r="O1167" s="13"/>
      <c r="P1167" s="13"/>
      <c r="Q1167" s="13"/>
      <c r="R1167" s="13"/>
      <c r="S1167" s="13"/>
      <c r="T1167" s="13"/>
      <c r="U1167" s="13"/>
    </row>
    <row r="1168" spans="1:40" ht="18" customHeight="1" x14ac:dyDescent="0.15">
      <c r="A1168" s="12" t="s">
        <v>12</v>
      </c>
      <c r="B1168" s="11">
        <f>SUM(C1168:D1168)</f>
        <v>895</v>
      </c>
      <c r="C1168" s="10">
        <f>F1168+L1168</f>
        <v>624</v>
      </c>
      <c r="D1168" s="10">
        <f>G1168+M1168</f>
        <v>271</v>
      </c>
      <c r="E1168" s="10">
        <v>229</v>
      </c>
      <c r="F1168" s="10">
        <v>156</v>
      </c>
      <c r="G1168" s="10">
        <v>73</v>
      </c>
      <c r="H1168" s="10"/>
      <c r="I1168" s="10"/>
      <c r="J1168" s="10"/>
      <c r="K1168" s="10">
        <f>SUM(L1168:M1168)</f>
        <v>666</v>
      </c>
      <c r="L1168" s="10">
        <v>468</v>
      </c>
      <c r="M1168" s="10">
        <v>198</v>
      </c>
      <c r="N1168" s="13"/>
      <c r="O1168" s="13"/>
      <c r="P1168" s="13"/>
      <c r="Q1168" s="13"/>
      <c r="R1168" s="13"/>
      <c r="S1168" s="13"/>
      <c r="T1168" s="13"/>
      <c r="U1168" s="13"/>
    </row>
    <row r="1169" spans="1:22" ht="18" customHeight="1" x14ac:dyDescent="0.15">
      <c r="A1169" s="12" t="s">
        <v>11</v>
      </c>
      <c r="B1169" s="11">
        <f>SUM(C1169:D1169)</f>
        <v>295</v>
      </c>
      <c r="C1169" s="10">
        <f>F1169+L1169</f>
        <v>225</v>
      </c>
      <c r="D1169" s="10">
        <f>G1169+M1169</f>
        <v>70</v>
      </c>
      <c r="E1169" s="10">
        <v>40</v>
      </c>
      <c r="F1169" s="10">
        <v>25</v>
      </c>
      <c r="G1169" s="10">
        <v>15</v>
      </c>
      <c r="H1169" s="10"/>
      <c r="I1169" s="10"/>
      <c r="J1169" s="10"/>
      <c r="K1169" s="10">
        <f>SUM(L1169:M1169)</f>
        <v>255</v>
      </c>
      <c r="L1169" s="10">
        <v>200</v>
      </c>
      <c r="M1169" s="10">
        <v>55</v>
      </c>
      <c r="N1169" s="13"/>
      <c r="O1169" s="13"/>
      <c r="P1169" s="13"/>
      <c r="Q1169" s="13"/>
      <c r="R1169" s="13"/>
      <c r="S1169" s="13"/>
      <c r="T1169" s="13"/>
      <c r="U1169" s="13"/>
    </row>
    <row r="1170" spans="1:22" ht="18" customHeight="1" x14ac:dyDescent="0.15">
      <c r="A1170" s="12" t="s">
        <v>10</v>
      </c>
      <c r="B1170" s="11">
        <f>SUM(C1170:D1170)</f>
        <v>552</v>
      </c>
      <c r="C1170" s="10">
        <f>F1170+L1170</f>
        <v>439</v>
      </c>
      <c r="D1170" s="10">
        <f>G1170+M1170</f>
        <v>113</v>
      </c>
      <c r="E1170" s="10">
        <v>107</v>
      </c>
      <c r="F1170" s="10">
        <v>82</v>
      </c>
      <c r="G1170" s="10">
        <v>25</v>
      </c>
      <c r="H1170" s="10"/>
      <c r="I1170" s="10"/>
      <c r="J1170" s="10"/>
      <c r="K1170" s="10">
        <f>SUM(L1170:M1170)</f>
        <v>445</v>
      </c>
      <c r="L1170" s="10">
        <v>357</v>
      </c>
      <c r="M1170" s="10">
        <v>88</v>
      </c>
      <c r="N1170" s="13"/>
      <c r="O1170" s="13"/>
      <c r="P1170" s="13"/>
      <c r="Q1170" s="13"/>
      <c r="R1170" s="13"/>
      <c r="S1170" s="13"/>
      <c r="T1170" s="13"/>
      <c r="U1170" s="13"/>
    </row>
    <row r="1171" spans="1:22" ht="18" customHeight="1" x14ac:dyDescent="0.15">
      <c r="A1171" s="12" t="s">
        <v>9</v>
      </c>
      <c r="B1171" s="11">
        <f>SUM(C1171:D1171)</f>
        <v>612</v>
      </c>
      <c r="C1171" s="10">
        <f>F1171+L1171</f>
        <v>497</v>
      </c>
      <c r="D1171" s="10">
        <f>G1171+M1171</f>
        <v>115</v>
      </c>
      <c r="E1171" s="10">
        <v>113</v>
      </c>
      <c r="F1171" s="10">
        <v>90</v>
      </c>
      <c r="G1171" s="10">
        <v>23</v>
      </c>
      <c r="H1171" s="10"/>
      <c r="I1171" s="10"/>
      <c r="J1171" s="10"/>
      <c r="K1171" s="10">
        <f>SUM(L1171:M1171)</f>
        <v>499</v>
      </c>
      <c r="L1171" s="10">
        <v>407</v>
      </c>
      <c r="M1171" s="10">
        <v>92</v>
      </c>
      <c r="N1171" s="13"/>
      <c r="O1171" s="13"/>
      <c r="P1171" s="13"/>
      <c r="Q1171" s="13"/>
      <c r="R1171" s="13"/>
      <c r="S1171" s="13"/>
      <c r="T1171" s="13"/>
      <c r="U1171" s="13"/>
    </row>
    <row r="1172" spans="1:22" ht="18" customHeight="1" x14ac:dyDescent="0.15">
      <c r="A1172" s="12" t="s">
        <v>8</v>
      </c>
      <c r="B1172" s="11">
        <f>SUM(C1172:D1172)</f>
        <v>657</v>
      </c>
      <c r="C1172" s="10">
        <f>F1172+L1172</f>
        <v>433</v>
      </c>
      <c r="D1172" s="10">
        <f>G1172+M1172</f>
        <v>224</v>
      </c>
      <c r="E1172" s="10">
        <v>86</v>
      </c>
      <c r="F1172" s="10">
        <v>54</v>
      </c>
      <c r="G1172" s="10">
        <v>32</v>
      </c>
      <c r="H1172" s="10"/>
      <c r="I1172" s="10"/>
      <c r="J1172" s="10"/>
      <c r="K1172" s="10">
        <f>SUM(L1172:M1172)</f>
        <v>571</v>
      </c>
      <c r="L1172" s="10">
        <v>379</v>
      </c>
      <c r="M1172" s="10">
        <v>192</v>
      </c>
      <c r="N1172" s="13"/>
      <c r="O1172" s="13"/>
      <c r="P1172" s="13"/>
      <c r="Q1172" s="13"/>
      <c r="R1172" s="13"/>
      <c r="S1172" s="13"/>
      <c r="T1172" s="13"/>
      <c r="U1172" s="13"/>
    </row>
    <row r="1173" spans="1:22" ht="18" customHeight="1" x14ac:dyDescent="0.15">
      <c r="A1173" s="12" t="s">
        <v>7</v>
      </c>
      <c r="B1173" s="11">
        <f>SUM(C1173:D1173)</f>
        <v>560</v>
      </c>
      <c r="C1173" s="10">
        <f>F1173+L1173</f>
        <v>435</v>
      </c>
      <c r="D1173" s="10">
        <f>G1173+M1173</f>
        <v>125</v>
      </c>
      <c r="E1173" s="10">
        <v>125</v>
      </c>
      <c r="F1173" s="10">
        <v>96</v>
      </c>
      <c r="G1173" s="10">
        <v>29</v>
      </c>
      <c r="H1173" s="10"/>
      <c r="I1173" s="10"/>
      <c r="J1173" s="10"/>
      <c r="K1173" s="10">
        <f>SUM(L1173:M1173)</f>
        <v>435</v>
      </c>
      <c r="L1173" s="10">
        <v>339</v>
      </c>
      <c r="M1173" s="10">
        <v>96</v>
      </c>
      <c r="N1173" s="13"/>
      <c r="O1173" s="13"/>
      <c r="P1173" s="13"/>
      <c r="Q1173" s="13"/>
      <c r="R1173" s="13"/>
      <c r="S1173" s="13"/>
      <c r="T1173" s="13"/>
      <c r="U1173" s="13"/>
    </row>
    <row r="1174" spans="1:22" ht="18" customHeight="1" x14ac:dyDescent="0.15">
      <c r="A1174" s="12" t="s">
        <v>6</v>
      </c>
      <c r="B1174" s="11">
        <f>SUM(C1174:D1174)</f>
        <v>595</v>
      </c>
      <c r="C1174" s="10">
        <f>F1174+L1174</f>
        <v>454</v>
      </c>
      <c r="D1174" s="10">
        <f>G1174+M1174</f>
        <v>141</v>
      </c>
      <c r="E1174" s="10">
        <v>85</v>
      </c>
      <c r="F1174" s="10">
        <v>62</v>
      </c>
      <c r="G1174" s="10">
        <v>23</v>
      </c>
      <c r="H1174" s="10"/>
      <c r="I1174" s="10"/>
      <c r="J1174" s="10"/>
      <c r="K1174" s="10">
        <f>SUM(L1174:M1174)</f>
        <v>510</v>
      </c>
      <c r="L1174" s="10">
        <v>392</v>
      </c>
      <c r="M1174" s="10">
        <v>118</v>
      </c>
      <c r="N1174" s="13"/>
      <c r="O1174" s="13"/>
      <c r="P1174" s="13"/>
      <c r="Q1174" s="13"/>
      <c r="R1174" s="13"/>
      <c r="S1174" s="13"/>
      <c r="T1174" s="13"/>
      <c r="U1174" s="13"/>
    </row>
    <row r="1175" spans="1:22" ht="18" customHeight="1" x14ac:dyDescent="0.15">
      <c r="A1175" s="12" t="s">
        <v>5</v>
      </c>
      <c r="B1175" s="11">
        <f>SUM(C1175:D1175)</f>
        <v>576</v>
      </c>
      <c r="C1175" s="10">
        <f>F1175+L1175</f>
        <v>422</v>
      </c>
      <c r="D1175" s="10">
        <f>G1175+M1175</f>
        <v>154</v>
      </c>
      <c r="E1175" s="10">
        <v>141</v>
      </c>
      <c r="F1175" s="10">
        <v>105</v>
      </c>
      <c r="G1175" s="10">
        <v>36</v>
      </c>
      <c r="H1175" s="10"/>
      <c r="I1175" s="10"/>
      <c r="J1175" s="10"/>
      <c r="K1175" s="10">
        <f>SUM(L1175:M1175)</f>
        <v>435</v>
      </c>
      <c r="L1175" s="10">
        <v>317</v>
      </c>
      <c r="M1175" s="10">
        <v>118</v>
      </c>
      <c r="N1175" s="13"/>
      <c r="O1175" s="13"/>
      <c r="P1175" s="13"/>
      <c r="Q1175" s="13"/>
      <c r="R1175" s="13"/>
      <c r="S1175" s="13"/>
      <c r="T1175" s="13"/>
      <c r="U1175" s="13"/>
    </row>
    <row r="1176" spans="1:22" ht="18" customHeight="1" x14ac:dyDescent="0.15">
      <c r="A1176" s="12" t="s">
        <v>4</v>
      </c>
      <c r="B1176" s="11">
        <f>SUM(C1176:D1176)</f>
        <v>671</v>
      </c>
      <c r="C1176" s="10">
        <f>F1176+L1176</f>
        <v>480</v>
      </c>
      <c r="D1176" s="10">
        <f>G1176+M1176</f>
        <v>191</v>
      </c>
      <c r="E1176" s="10">
        <v>118</v>
      </c>
      <c r="F1176" s="10">
        <v>74</v>
      </c>
      <c r="G1176" s="10">
        <v>44</v>
      </c>
      <c r="H1176" s="10"/>
      <c r="I1176" s="10"/>
      <c r="J1176" s="10"/>
      <c r="K1176" s="10">
        <f>SUM(L1176:M1176)</f>
        <v>553</v>
      </c>
      <c r="L1176" s="10">
        <v>406</v>
      </c>
      <c r="M1176" s="10">
        <v>147</v>
      </c>
      <c r="N1176" s="13"/>
      <c r="O1176" s="13"/>
      <c r="P1176" s="13"/>
      <c r="Q1176" s="13"/>
      <c r="R1176" s="13"/>
      <c r="S1176" s="13"/>
      <c r="T1176" s="13"/>
      <c r="U1176" s="13"/>
    </row>
    <row r="1177" spans="1:22" ht="18" customHeight="1" x14ac:dyDescent="0.15">
      <c r="A1177" s="12" t="s">
        <v>3</v>
      </c>
      <c r="B1177" s="11">
        <f>SUM(C1177:D1177)</f>
        <v>449</v>
      </c>
      <c r="C1177" s="10">
        <f>F1177+L1177</f>
        <v>339</v>
      </c>
      <c r="D1177" s="10">
        <f>G1177+M1177</f>
        <v>110</v>
      </c>
      <c r="E1177" s="10">
        <v>55</v>
      </c>
      <c r="F1177" s="10">
        <v>31</v>
      </c>
      <c r="G1177" s="10">
        <v>24</v>
      </c>
      <c r="H1177" s="10"/>
      <c r="I1177" s="10"/>
      <c r="J1177" s="10"/>
      <c r="K1177" s="10">
        <f>SUM(L1177:M1177)</f>
        <v>394</v>
      </c>
      <c r="L1177" s="10">
        <v>308</v>
      </c>
      <c r="M1177" s="10">
        <v>86</v>
      </c>
      <c r="N1177"/>
      <c r="O1177"/>
      <c r="P1177"/>
      <c r="Q1177"/>
      <c r="R1177"/>
      <c r="S1177"/>
      <c r="T1177"/>
      <c r="U1177"/>
      <c r="V1177"/>
    </row>
    <row r="1178" spans="1:22" s="6" customFormat="1" ht="18" customHeight="1" x14ac:dyDescent="0.15">
      <c r="A1178" s="9" t="s">
        <v>2</v>
      </c>
      <c r="B1178" s="8">
        <f>SUM(C1178:D1178)</f>
        <v>520</v>
      </c>
      <c r="C1178" s="7">
        <f>F1178+L1178</f>
        <v>384</v>
      </c>
      <c r="D1178" s="7">
        <f>G1178+M1178</f>
        <v>136</v>
      </c>
      <c r="E1178" s="7">
        <v>130</v>
      </c>
      <c r="F1178" s="7">
        <v>94</v>
      </c>
      <c r="G1178" s="7">
        <v>36</v>
      </c>
      <c r="H1178" s="7"/>
      <c r="I1178" s="7"/>
      <c r="J1178" s="7"/>
      <c r="K1178" s="7">
        <f>SUM(L1178:M1178)</f>
        <v>390</v>
      </c>
      <c r="L1178" s="7">
        <v>290</v>
      </c>
      <c r="M1178" s="7">
        <v>100</v>
      </c>
      <c r="N1178"/>
      <c r="O1178"/>
      <c r="P1178"/>
      <c r="Q1178"/>
      <c r="R1178"/>
      <c r="S1178"/>
      <c r="T1178"/>
      <c r="U1178"/>
      <c r="V1178"/>
    </row>
    <row r="1179" spans="1:22" ht="18" customHeight="1" x14ac:dyDescent="0.15">
      <c r="A1179" s="5" t="s">
        <v>1</v>
      </c>
      <c r="B1179" s="3"/>
      <c r="C1179" s="3"/>
      <c r="D1179" s="3"/>
      <c r="E1179" s="4"/>
      <c r="F1179" s="3"/>
      <c r="G1179" s="3"/>
      <c r="H1179" s="3"/>
      <c r="I1179" s="3"/>
      <c r="J1179" s="3"/>
      <c r="K1179" s="3"/>
    </row>
    <row r="1180" spans="1:22" ht="18" customHeight="1" x14ac:dyDescent="0.15">
      <c r="A1180" s="5"/>
      <c r="B1180" s="3"/>
      <c r="C1180" s="3"/>
      <c r="D1180" s="3"/>
      <c r="E1180" s="4"/>
      <c r="F1180" s="3"/>
      <c r="G1180" s="3"/>
      <c r="H1180" s="3"/>
      <c r="I1180" s="3"/>
      <c r="J1180" s="3"/>
      <c r="K1180" s="3"/>
    </row>
    <row r="1182" spans="1:22" ht="28.5" customHeight="1" x14ac:dyDescent="0.15">
      <c r="A1182" s="2" t="s">
        <v>0</v>
      </c>
    </row>
  </sheetData>
  <mergeCells count="672">
    <mergeCell ref="T191:T192"/>
    <mergeCell ref="U191:U192"/>
    <mergeCell ref="N191:N192"/>
    <mergeCell ref="O191:O192"/>
    <mergeCell ref="P191:P192"/>
    <mergeCell ref="Q191:Q192"/>
    <mergeCell ref="R191:R192"/>
    <mergeCell ref="S191:S192"/>
    <mergeCell ref="M831:M832"/>
    <mergeCell ref="F638:I638"/>
    <mergeCell ref="A190:A192"/>
    <mergeCell ref="M190:P190"/>
    <mergeCell ref="C190:K190"/>
    <mergeCell ref="L190:L192"/>
    <mergeCell ref="C191:C192"/>
    <mergeCell ref="D191:F191"/>
    <mergeCell ref="G191:G192"/>
    <mergeCell ref="H191:H192"/>
    <mergeCell ref="K831:K832"/>
    <mergeCell ref="L831:L832"/>
    <mergeCell ref="B831:B832"/>
    <mergeCell ref="H831:H832"/>
    <mergeCell ref="I831:I832"/>
    <mergeCell ref="J831:J832"/>
    <mergeCell ref="C831:C832"/>
    <mergeCell ref="D831:D832"/>
    <mergeCell ref="J792:J793"/>
    <mergeCell ref="A638:A640"/>
    <mergeCell ref="B638:E638"/>
    <mergeCell ref="J638:M638"/>
    <mergeCell ref="O639:P639"/>
    <mergeCell ref="M777:M778"/>
    <mergeCell ref="L777:L778"/>
    <mergeCell ref="O777:O778"/>
    <mergeCell ref="B639:B640"/>
    <mergeCell ref="A135:A136"/>
    <mergeCell ref="B135:J135"/>
    <mergeCell ref="P232:S232"/>
    <mergeCell ref="C232:O232"/>
    <mergeCell ref="I191:I192"/>
    <mergeCell ref="J191:J192"/>
    <mergeCell ref="K191:K192"/>
    <mergeCell ref="M191:M192"/>
    <mergeCell ref="G722:G723"/>
    <mergeCell ref="C722:C723"/>
    <mergeCell ref="E720:G721"/>
    <mergeCell ref="F722:F723"/>
    <mergeCell ref="H722:H723"/>
    <mergeCell ref="B722:B723"/>
    <mergeCell ref="P831:P832"/>
    <mergeCell ref="Q831:Q832"/>
    <mergeCell ref="R831:R832"/>
    <mergeCell ref="T831:T832"/>
    <mergeCell ref="N831:N832"/>
    <mergeCell ref="W831:Y831"/>
    <mergeCell ref="O831:O832"/>
    <mergeCell ref="W639:X639"/>
    <mergeCell ref="B190:B192"/>
    <mergeCell ref="T830:W830"/>
    <mergeCell ref="H830:K830"/>
    <mergeCell ref="L830:O830"/>
    <mergeCell ref="E831:G831"/>
    <mergeCell ref="B830:G830"/>
    <mergeCell ref="S831:S832"/>
    <mergeCell ref="U831:U832"/>
    <mergeCell ref="V831:V832"/>
    <mergeCell ref="E678:H679"/>
    <mergeCell ref="M680:M681"/>
    <mergeCell ref="N680:N681"/>
    <mergeCell ref="M679:N679"/>
    <mergeCell ref="O680:O681"/>
    <mergeCell ref="P680:P681"/>
    <mergeCell ref="O678:P679"/>
    <mergeCell ref="F680:H680"/>
    <mergeCell ref="J761:M761"/>
    <mergeCell ref="N761:Q761"/>
    <mergeCell ref="R761:U761"/>
    <mergeCell ref="Z760:AO760"/>
    <mergeCell ref="L680:L681"/>
    <mergeCell ref="K680:K681"/>
    <mergeCell ref="E639:E640"/>
    <mergeCell ref="Q639:Q640"/>
    <mergeCell ref="AH761:AK761"/>
    <mergeCell ref="AL761:AO761"/>
    <mergeCell ref="AD761:AG761"/>
    <mergeCell ref="F761:I761"/>
    <mergeCell ref="B760:E761"/>
    <mergeCell ref="F760:Y760"/>
    <mergeCell ref="V761:Y761"/>
    <mergeCell ref="Z761:AC761"/>
    <mergeCell ref="B599:B601"/>
    <mergeCell ref="B598:I598"/>
    <mergeCell ref="L600:N600"/>
    <mergeCell ref="K600:K601"/>
    <mergeCell ref="J598:Q598"/>
    <mergeCell ref="J599:J601"/>
    <mergeCell ref="Q600:Q601"/>
    <mergeCell ref="I600:I601"/>
    <mergeCell ref="C599:F599"/>
    <mergeCell ref="J558:Q558"/>
    <mergeCell ref="B558:I558"/>
    <mergeCell ref="L560:N560"/>
    <mergeCell ref="K560:K561"/>
    <mergeCell ref="J559:J561"/>
    <mergeCell ref="A598:A601"/>
    <mergeCell ref="D600:F600"/>
    <mergeCell ref="H600:H601"/>
    <mergeCell ref="C600:C601"/>
    <mergeCell ref="P600:P601"/>
    <mergeCell ref="S559:V559"/>
    <mergeCell ref="AA559:AD559"/>
    <mergeCell ref="R558:Y558"/>
    <mergeCell ref="S560:S561"/>
    <mergeCell ref="T560:V560"/>
    <mergeCell ref="Z559:Z561"/>
    <mergeCell ref="Q476:Q477"/>
    <mergeCell ref="D520:F520"/>
    <mergeCell ref="H520:H521"/>
    <mergeCell ref="G520:G521"/>
    <mergeCell ref="AE559:AG559"/>
    <mergeCell ref="X560:X561"/>
    <mergeCell ref="Y560:Y561"/>
    <mergeCell ref="AA560:AA561"/>
    <mergeCell ref="AB560:AD560"/>
    <mergeCell ref="AG560:AG561"/>
    <mergeCell ref="O438:Q438"/>
    <mergeCell ref="X438:X439"/>
    <mergeCell ref="Y438:Y439"/>
    <mergeCell ref="T438:T439"/>
    <mergeCell ref="V438:V439"/>
    <mergeCell ref="W438:W439"/>
    <mergeCell ref="Z558:AG558"/>
    <mergeCell ref="AF560:AF561"/>
    <mergeCell ref="W437:Z437"/>
    <mergeCell ref="M437:R437"/>
    <mergeCell ref="Z438:Z439"/>
    <mergeCell ref="U438:U439"/>
    <mergeCell ref="M438:M439"/>
    <mergeCell ref="R438:R439"/>
    <mergeCell ref="N438:N439"/>
    <mergeCell ref="S438:S439"/>
    <mergeCell ref="I325:I326"/>
    <mergeCell ref="N325:P325"/>
    <mergeCell ref="D325:D326"/>
    <mergeCell ref="E325:E326"/>
    <mergeCell ref="J325:J326"/>
    <mergeCell ref="H325:H326"/>
    <mergeCell ref="G325:G326"/>
    <mergeCell ref="K325:M325"/>
    <mergeCell ref="F325:F326"/>
    <mergeCell ref="B357:B358"/>
    <mergeCell ref="A397:F397"/>
    <mergeCell ref="H386:H387"/>
    <mergeCell ref="D386:D387"/>
    <mergeCell ref="C386:C387"/>
    <mergeCell ref="B356:E356"/>
    <mergeCell ref="A356:A358"/>
    <mergeCell ref="A384:A387"/>
    <mergeCell ref="B384:D384"/>
    <mergeCell ref="E384:H384"/>
    <mergeCell ref="A402:A403"/>
    <mergeCell ref="H402:H403"/>
    <mergeCell ref="B402:D402"/>
    <mergeCell ref="E402:F402"/>
    <mergeCell ref="B385:D385"/>
    <mergeCell ref="G402:G403"/>
    <mergeCell ref="N7:O7"/>
    <mergeCell ref="J7:K7"/>
    <mergeCell ref="L7:M7"/>
    <mergeCell ref="A105:A107"/>
    <mergeCell ref="E89:V89"/>
    <mergeCell ref="S105:S106"/>
    <mergeCell ref="I49:I50"/>
    <mergeCell ref="J49:J50"/>
    <mergeCell ref="B105:D106"/>
    <mergeCell ref="C49:D49"/>
    <mergeCell ref="F7:G7"/>
    <mergeCell ref="L49:L50"/>
    <mergeCell ref="K49:K50"/>
    <mergeCell ref="E106:N106"/>
    <mergeCell ref="A89:A90"/>
    <mergeCell ref="B89:B90"/>
    <mergeCell ref="A7:A8"/>
    <mergeCell ref="D7:E7"/>
    <mergeCell ref="H7:I7"/>
    <mergeCell ref="B7:C7"/>
    <mergeCell ref="R416:W416"/>
    <mergeCell ref="D416:Q416"/>
    <mergeCell ref="J418:K418"/>
    <mergeCell ref="F418:G418"/>
    <mergeCell ref="D417:M417"/>
    <mergeCell ref="H418:I418"/>
    <mergeCell ref="V417:W418"/>
    <mergeCell ref="T417:U418"/>
    <mergeCell ref="R417:S418"/>
    <mergeCell ref="L418:M418"/>
    <mergeCell ref="L475:O475"/>
    <mergeCell ref="B476:D476"/>
    <mergeCell ref="W599:Y599"/>
    <mergeCell ref="G599:I599"/>
    <mergeCell ref="K599:N599"/>
    <mergeCell ref="O599:Q599"/>
    <mergeCell ref="B504:C504"/>
    <mergeCell ref="B505:B506"/>
    <mergeCell ref="C505:C506"/>
    <mergeCell ref="C519:F519"/>
    <mergeCell ref="B475:G475"/>
    <mergeCell ref="A558:A561"/>
    <mergeCell ref="G559:I559"/>
    <mergeCell ref="B559:B561"/>
    <mergeCell ref="B520:B521"/>
    <mergeCell ref="C520:C521"/>
    <mergeCell ref="A504:A506"/>
    <mergeCell ref="A519:A521"/>
    <mergeCell ref="P417:Q418"/>
    <mergeCell ref="A460:A461"/>
    <mergeCell ref="B460:D460"/>
    <mergeCell ref="K460:M460"/>
    <mergeCell ref="E460:G460"/>
    <mergeCell ref="H460:J460"/>
    <mergeCell ref="A416:A419"/>
    <mergeCell ref="A437:A439"/>
    <mergeCell ref="B437:B439"/>
    <mergeCell ref="B416:C418"/>
    <mergeCell ref="S600:S601"/>
    <mergeCell ref="T600:V600"/>
    <mergeCell ref="N386:N387"/>
    <mergeCell ref="I402:I403"/>
    <mergeCell ref="I385:I387"/>
    <mergeCell ref="A426:C426"/>
    <mergeCell ref="G505:I505"/>
    <mergeCell ref="D504:O504"/>
    <mergeCell ref="D505:F505"/>
    <mergeCell ref="M505:O505"/>
    <mergeCell ref="W559:Y559"/>
    <mergeCell ref="G639:H639"/>
    <mergeCell ref="F639:F640"/>
    <mergeCell ref="R638:U638"/>
    <mergeCell ref="R639:R640"/>
    <mergeCell ref="V638:Y638"/>
    <mergeCell ref="Y639:Y640"/>
    <mergeCell ref="S639:T639"/>
    <mergeCell ref="U639:U640"/>
    <mergeCell ref="V639:V640"/>
    <mergeCell ref="I560:I561"/>
    <mergeCell ref="C559:F559"/>
    <mergeCell ref="C560:C561"/>
    <mergeCell ref="D560:F560"/>
    <mergeCell ref="H560:H561"/>
    <mergeCell ref="R559:R561"/>
    <mergeCell ref="O559:Q559"/>
    <mergeCell ref="K559:N559"/>
    <mergeCell ref="P560:P561"/>
    <mergeCell ref="Q560:Q561"/>
    <mergeCell ref="O792:O793"/>
    <mergeCell ref="A791:A793"/>
    <mergeCell ref="J639:J640"/>
    <mergeCell ref="M639:M640"/>
    <mergeCell ref="N639:N640"/>
    <mergeCell ref="R598:Y598"/>
    <mergeCell ref="R599:R601"/>
    <mergeCell ref="X600:X601"/>
    <mergeCell ref="S599:V599"/>
    <mergeCell ref="Y600:Y601"/>
    <mergeCell ref="A830:A832"/>
    <mergeCell ref="P830:S830"/>
    <mergeCell ref="S792:S793"/>
    <mergeCell ref="N791:S791"/>
    <mergeCell ref="P792:P793"/>
    <mergeCell ref="Q792:Q793"/>
    <mergeCell ref="R792:R793"/>
    <mergeCell ref="M792:M793"/>
    <mergeCell ref="I792:I793"/>
    <mergeCell ref="N792:N793"/>
    <mergeCell ref="J722:J723"/>
    <mergeCell ref="A678:A681"/>
    <mergeCell ref="D680:D681"/>
    <mergeCell ref="N777:N778"/>
    <mergeCell ref="J776:O776"/>
    <mergeCell ref="B971:E971"/>
    <mergeCell ref="G846:L846"/>
    <mergeCell ref="E847:E849"/>
    <mergeCell ref="F847:F849"/>
    <mergeCell ref="M846:X846"/>
    <mergeCell ref="A760:A762"/>
    <mergeCell ref="B777:C777"/>
    <mergeCell ref="B776:I776"/>
    <mergeCell ref="F777:G777"/>
    <mergeCell ref="A720:A723"/>
    <mergeCell ref="B720:D721"/>
    <mergeCell ref="D722:D723"/>
    <mergeCell ref="E722:E723"/>
    <mergeCell ref="H720:J721"/>
    <mergeCell ref="I722:I723"/>
    <mergeCell ref="F791:F793"/>
    <mergeCell ref="H792:H793"/>
    <mergeCell ref="C791:E791"/>
    <mergeCell ref="E792:E793"/>
    <mergeCell ref="I791:M791"/>
    <mergeCell ref="A776:A778"/>
    <mergeCell ref="H777:I777"/>
    <mergeCell ref="J777:J778"/>
    <mergeCell ref="K777:K778"/>
    <mergeCell ref="D777:E777"/>
    <mergeCell ref="E680:E681"/>
    <mergeCell ref="I680:I681"/>
    <mergeCell ref="J680:J681"/>
    <mergeCell ref="B678:D679"/>
    <mergeCell ref="G791:H791"/>
    <mergeCell ref="K792:K793"/>
    <mergeCell ref="C792:C793"/>
    <mergeCell ref="B791:B793"/>
    <mergeCell ref="D792:D793"/>
    <mergeCell ref="G792:G793"/>
    <mergeCell ref="T863:Y863"/>
    <mergeCell ref="Y916:AB916"/>
    <mergeCell ref="Z971:AB971"/>
    <mergeCell ref="Q972:Q973"/>
    <mergeCell ref="R971:S971"/>
    <mergeCell ref="W972:W973"/>
    <mergeCell ref="T972:T973"/>
    <mergeCell ref="T970:AB970"/>
    <mergeCell ref="Y972:Y973"/>
    <mergeCell ref="X848:X849"/>
    <mergeCell ref="T848:T849"/>
    <mergeCell ref="U848:U849"/>
    <mergeCell ref="M848:M849"/>
    <mergeCell ref="T847:X847"/>
    <mergeCell ref="O848:O849"/>
    <mergeCell ref="N848:N849"/>
    <mergeCell ref="W848:W849"/>
    <mergeCell ref="V848:V849"/>
    <mergeCell ref="B990:B992"/>
    <mergeCell ref="C990:C992"/>
    <mergeCell ref="N932:N933"/>
    <mergeCell ref="N971:O971"/>
    <mergeCell ref="K678:L679"/>
    <mergeCell ref="L792:L793"/>
    <mergeCell ref="N972:N973"/>
    <mergeCell ref="I678:J679"/>
    <mergeCell ref="B680:B681"/>
    <mergeCell ref="C680:C681"/>
    <mergeCell ref="W971:Y971"/>
    <mergeCell ref="U972:U973"/>
    <mergeCell ref="X972:X973"/>
    <mergeCell ref="R972:R973"/>
    <mergeCell ref="A970:A973"/>
    <mergeCell ref="H991:H992"/>
    <mergeCell ref="I991:I992"/>
    <mergeCell ref="O972:O973"/>
    <mergeCell ref="M989:M992"/>
    <mergeCell ref="L991:L992"/>
    <mergeCell ref="AA972:AA973"/>
    <mergeCell ref="V972:V973"/>
    <mergeCell ref="B989:L989"/>
    <mergeCell ref="E991:E992"/>
    <mergeCell ref="A982:G982"/>
    <mergeCell ref="AB972:AB973"/>
    <mergeCell ref="Z972:Z973"/>
    <mergeCell ref="J991:J992"/>
    <mergeCell ref="K991:K992"/>
    <mergeCell ref="G991:G992"/>
    <mergeCell ref="B900:B902"/>
    <mergeCell ref="C900:E900"/>
    <mergeCell ref="F900:K900"/>
    <mergeCell ref="J901:J902"/>
    <mergeCell ref="O901:U901"/>
    <mergeCell ref="T916:X916"/>
    <mergeCell ref="S915:AB915"/>
    <mergeCell ref="S916:S917"/>
    <mergeCell ref="M901:N901"/>
    <mergeCell ref="N931:Q931"/>
    <mergeCell ref="L901:L902"/>
    <mergeCell ref="U1055:U1056"/>
    <mergeCell ref="T1055:T1056"/>
    <mergeCell ref="P1055:P1056"/>
    <mergeCell ref="Q1055:Q1056"/>
    <mergeCell ref="R1055:R1056"/>
    <mergeCell ref="T971:V971"/>
    <mergeCell ref="S972:S973"/>
    <mergeCell ref="A846:A849"/>
    <mergeCell ref="A863:A864"/>
    <mergeCell ref="A900:A902"/>
    <mergeCell ref="I901:I902"/>
    <mergeCell ref="J932:J933"/>
    <mergeCell ref="L900:U900"/>
    <mergeCell ref="G932:G933"/>
    <mergeCell ref="H932:H933"/>
    <mergeCell ref="B932:B933"/>
    <mergeCell ref="F931:G931"/>
    <mergeCell ref="F971:I971"/>
    <mergeCell ref="F972:F973"/>
    <mergeCell ref="G972:H972"/>
    <mergeCell ref="K972:L972"/>
    <mergeCell ref="I972:I973"/>
    <mergeCell ref="A914:I914"/>
    <mergeCell ref="B972:B973"/>
    <mergeCell ref="B970:M970"/>
    <mergeCell ref="J972:J973"/>
    <mergeCell ref="J476:J477"/>
    <mergeCell ref="K476:K477"/>
    <mergeCell ref="M476:M477"/>
    <mergeCell ref="I309:I310"/>
    <mergeCell ref="G308:G310"/>
    <mergeCell ref="B307:B310"/>
    <mergeCell ref="H309:H310"/>
    <mergeCell ref="C307:P307"/>
    <mergeCell ref="J308:N308"/>
    <mergeCell ref="P309:Q309"/>
    <mergeCell ref="G438:G439"/>
    <mergeCell ref="I438:I439"/>
    <mergeCell ref="K438:K439"/>
    <mergeCell ref="N417:O418"/>
    <mergeCell ref="D418:E418"/>
    <mergeCell ref="E476:E477"/>
    <mergeCell ref="N476:N477"/>
    <mergeCell ref="O476:O477"/>
    <mergeCell ref="G476:G477"/>
    <mergeCell ref="I476:I477"/>
    <mergeCell ref="T287:AE287"/>
    <mergeCell ref="AD288:AE289"/>
    <mergeCell ref="Z288:AA289"/>
    <mergeCell ref="L123:Q123"/>
    <mergeCell ref="M386:M387"/>
    <mergeCell ref="L386:L387"/>
    <mergeCell ref="M385:N385"/>
    <mergeCell ref="W325:W326"/>
    <mergeCell ref="Q325:S325"/>
    <mergeCell ref="T325:V325"/>
    <mergeCell ref="Y7:Y8"/>
    <mergeCell ref="W89:Z89"/>
    <mergeCell ref="Y191:Y192"/>
    <mergeCell ref="Z191:Z192"/>
    <mergeCell ref="Q190:U190"/>
    <mergeCell ref="V190:Y190"/>
    <mergeCell ref="W191:W192"/>
    <mergeCell ref="X191:X192"/>
    <mergeCell ref="O106:R106"/>
    <mergeCell ref="E105:R105"/>
    <mergeCell ref="AL288:AM289"/>
    <mergeCell ref="AJ288:AK289"/>
    <mergeCell ref="AF288:AG289"/>
    <mergeCell ref="AA7:AA8"/>
    <mergeCell ref="P7:Q7"/>
    <mergeCell ref="R7:S7"/>
    <mergeCell ref="T7:U7"/>
    <mergeCell ref="V7:W7"/>
    <mergeCell ref="Z7:Z8"/>
    <mergeCell ref="X7:X8"/>
    <mergeCell ref="BF288:BG289"/>
    <mergeCell ref="BP288:BQ289"/>
    <mergeCell ref="BH288:BI289"/>
    <mergeCell ref="AF287:AS287"/>
    <mergeCell ref="BN288:BO289"/>
    <mergeCell ref="AH288:AI289"/>
    <mergeCell ref="AP288:AQ289"/>
    <mergeCell ref="AR288:AS289"/>
    <mergeCell ref="BL288:BM289"/>
    <mergeCell ref="AT289:AV289"/>
    <mergeCell ref="BR287:BS289"/>
    <mergeCell ref="BP287:BQ287"/>
    <mergeCell ref="AT287:BE287"/>
    <mergeCell ref="AN288:AO289"/>
    <mergeCell ref="AZ288:BA289"/>
    <mergeCell ref="BB288:BC289"/>
    <mergeCell ref="BD288:BE289"/>
    <mergeCell ref="AT288:AY288"/>
    <mergeCell ref="BJ288:BK289"/>
    <mergeCell ref="AW289:AY289"/>
    <mergeCell ref="O1055:O1056"/>
    <mergeCell ref="S1055:S1056"/>
    <mergeCell ref="AB288:AC289"/>
    <mergeCell ref="T288:Y288"/>
    <mergeCell ref="T289:V289"/>
    <mergeCell ref="W289:Y289"/>
    <mergeCell ref="R288:S289"/>
    <mergeCell ref="P288:Q289"/>
    <mergeCell ref="N970:S970"/>
    <mergeCell ref="P972:P973"/>
    <mergeCell ref="J1055:L1055"/>
    <mergeCell ref="D1055:D1056"/>
    <mergeCell ref="B1055:B1056"/>
    <mergeCell ref="C1055:C1056"/>
    <mergeCell ref="E1055:E1056"/>
    <mergeCell ref="N1055:N1056"/>
    <mergeCell ref="A1147:A1148"/>
    <mergeCell ref="B1147:D1147"/>
    <mergeCell ref="E1147:G1147"/>
    <mergeCell ref="A1144:F1144"/>
    <mergeCell ref="A1054:A1056"/>
    <mergeCell ref="F1055:F1056"/>
    <mergeCell ref="G1055:G1056"/>
    <mergeCell ref="B1054:I1054"/>
    <mergeCell ref="I1055:I1056"/>
    <mergeCell ref="A1095:A1096"/>
    <mergeCell ref="F932:F933"/>
    <mergeCell ref="D932:D933"/>
    <mergeCell ref="D931:E931"/>
    <mergeCell ref="E932:E933"/>
    <mergeCell ref="H1147:J1147"/>
    <mergeCell ref="K1147:M1147"/>
    <mergeCell ref="H1055:H1056"/>
    <mergeCell ref="M1055:M1056"/>
    <mergeCell ref="B1095:D1095"/>
    <mergeCell ref="J1054:S1054"/>
    <mergeCell ref="D991:D992"/>
    <mergeCell ref="A989:A992"/>
    <mergeCell ref="F991:F992"/>
    <mergeCell ref="E1095:L1095"/>
    <mergeCell ref="B931:C931"/>
    <mergeCell ref="C972:D972"/>
    <mergeCell ref="E972:E973"/>
    <mergeCell ref="H931:I931"/>
    <mergeCell ref="I932:I933"/>
    <mergeCell ref="C932:C933"/>
    <mergeCell ref="H1110:J1110"/>
    <mergeCell ref="K1110:M1110"/>
    <mergeCell ref="A1110:A1111"/>
    <mergeCell ref="B1110:D1110"/>
    <mergeCell ref="E1110:G1110"/>
    <mergeCell ref="A931:A933"/>
    <mergeCell ref="J971:M971"/>
    <mergeCell ref="J931:M931"/>
    <mergeCell ref="M972:M973"/>
    <mergeCell ref="D990:L990"/>
    <mergeCell ref="P847:S847"/>
    <mergeCell ref="E863:S863"/>
    <mergeCell ref="P848:Q848"/>
    <mergeCell ref="R848:S848"/>
    <mergeCell ref="L847:L849"/>
    <mergeCell ref="C846:F846"/>
    <mergeCell ref="G847:G849"/>
    <mergeCell ref="C847:C849"/>
    <mergeCell ref="P475:S475"/>
    <mergeCell ref="H475:K475"/>
    <mergeCell ref="B863:D863"/>
    <mergeCell ref="D847:D849"/>
    <mergeCell ref="H847:H849"/>
    <mergeCell ref="J847:J849"/>
    <mergeCell ref="K847:K849"/>
    <mergeCell ref="I847:I849"/>
    <mergeCell ref="M847:O847"/>
    <mergeCell ref="B846:B849"/>
    <mergeCell ref="O386:O387"/>
    <mergeCell ref="J385:L385"/>
    <mergeCell ref="K386:K387"/>
    <mergeCell ref="E385:E387"/>
    <mergeCell ref="F385:H385"/>
    <mergeCell ref="G386:G387"/>
    <mergeCell ref="Q233:Q234"/>
    <mergeCell ref="C233:C234"/>
    <mergeCell ref="D233:D234"/>
    <mergeCell ref="E233:E234"/>
    <mergeCell ref="F233:F234"/>
    <mergeCell ref="N309:N310"/>
    <mergeCell ref="J505:L505"/>
    <mergeCell ref="N638:Q638"/>
    <mergeCell ref="C639:D639"/>
    <mergeCell ref="K639:L639"/>
    <mergeCell ref="I639:I640"/>
    <mergeCell ref="O233:O234"/>
    <mergeCell ref="F500:J500"/>
    <mergeCell ref="Q324:W324"/>
    <mergeCell ref="R233:R234"/>
    <mergeCell ref="S233:S234"/>
    <mergeCell ref="H901:H902"/>
    <mergeCell ref="C357:E357"/>
    <mergeCell ref="J309:K309"/>
    <mergeCell ref="H438:H439"/>
    <mergeCell ref="E438:E439"/>
    <mergeCell ref="C438:C439"/>
    <mergeCell ref="F438:F439"/>
    <mergeCell ref="E437:L437"/>
    <mergeCell ref="J438:J439"/>
    <mergeCell ref="L438:L439"/>
    <mergeCell ref="C151:C152"/>
    <mergeCell ref="D151:D152"/>
    <mergeCell ref="B123:K123"/>
    <mergeCell ref="B49:B50"/>
    <mergeCell ref="H49:H50"/>
    <mergeCell ref="K901:K902"/>
    <mergeCell ref="C901:C902"/>
    <mergeCell ref="D901:D902"/>
    <mergeCell ref="E901:E902"/>
    <mergeCell ref="F901:F902"/>
    <mergeCell ref="Q151:Q152"/>
    <mergeCell ref="E151:E152"/>
    <mergeCell ref="F151:F152"/>
    <mergeCell ref="E49:E50"/>
    <mergeCell ref="F49:F50"/>
    <mergeCell ref="G49:G50"/>
    <mergeCell ref="M49:M50"/>
    <mergeCell ref="N49:N50"/>
    <mergeCell ref="A150:A152"/>
    <mergeCell ref="B150:F150"/>
    <mergeCell ref="G150:Q150"/>
    <mergeCell ref="H151:H152"/>
    <mergeCell ref="I151:I152"/>
    <mergeCell ref="J151:J152"/>
    <mergeCell ref="M151:M152"/>
    <mergeCell ref="N151:N152"/>
    <mergeCell ref="O151:O152"/>
    <mergeCell ref="P151:P152"/>
    <mergeCell ref="L341:O349"/>
    <mergeCell ref="A341:A342"/>
    <mergeCell ref="J341:K341"/>
    <mergeCell ref="B341:C341"/>
    <mergeCell ref="H341:I341"/>
    <mergeCell ref="D341:E341"/>
    <mergeCell ref="A349:B349"/>
    <mergeCell ref="A334:C334"/>
    <mergeCell ref="P233:P234"/>
    <mergeCell ref="G233:L233"/>
    <mergeCell ref="A287:A290"/>
    <mergeCell ref="N288:O289"/>
    <mergeCell ref="B288:G288"/>
    <mergeCell ref="M233:M234"/>
    <mergeCell ref="N233:N234"/>
    <mergeCell ref="A232:A234"/>
    <mergeCell ref="B232:B234"/>
    <mergeCell ref="J324:P324"/>
    <mergeCell ref="R476:R477"/>
    <mergeCell ref="S476:S477"/>
    <mergeCell ref="A123:A124"/>
    <mergeCell ref="A49:A50"/>
    <mergeCell ref="B325:B326"/>
    <mergeCell ref="C325:C326"/>
    <mergeCell ref="A324:A326"/>
    <mergeCell ref="B324:I324"/>
    <mergeCell ref="F341:G341"/>
    <mergeCell ref="F309:F310"/>
    <mergeCell ref="H308:I308"/>
    <mergeCell ref="C308:C310"/>
    <mergeCell ref="D308:D310"/>
    <mergeCell ref="L309:M309"/>
    <mergeCell ref="O309:O310"/>
    <mergeCell ref="H288:I289"/>
    <mergeCell ref="B287:S287"/>
    <mergeCell ref="B289:D289"/>
    <mergeCell ref="O308:Q308"/>
    <mergeCell ref="E289:G289"/>
    <mergeCell ref="L288:M289"/>
    <mergeCell ref="J288:K289"/>
    <mergeCell ref="A298:J298"/>
    <mergeCell ref="A307:A310"/>
    <mergeCell ref="E308:F308"/>
    <mergeCell ref="N916:N917"/>
    <mergeCell ref="O916:O917"/>
    <mergeCell ref="Q916:Q917"/>
    <mergeCell ref="R916:R917"/>
    <mergeCell ref="A475:A477"/>
    <mergeCell ref="M384:N384"/>
    <mergeCell ref="D438:D439"/>
    <mergeCell ref="F476:F477"/>
    <mergeCell ref="I384:L384"/>
    <mergeCell ref="G901:G902"/>
    <mergeCell ref="H916:H917"/>
    <mergeCell ref="I916:I917"/>
    <mergeCell ref="J916:J917"/>
    <mergeCell ref="K916:K917"/>
    <mergeCell ref="L916:L917"/>
    <mergeCell ref="M916:M917"/>
    <mergeCell ref="A915:A917"/>
    <mergeCell ref="B915:B917"/>
    <mergeCell ref="C915:C917"/>
    <mergeCell ref="D915:L915"/>
    <mergeCell ref="M915:O915"/>
    <mergeCell ref="P915:R915"/>
    <mergeCell ref="D916:D917"/>
    <mergeCell ref="E916:E917"/>
    <mergeCell ref="F916:F917"/>
    <mergeCell ref="G916:G917"/>
  </mergeCells>
  <phoneticPr fontId="4" type="noConversion"/>
  <hyperlinks>
    <hyperlink ref="A5" location="목차!G104" display="목록으로"/>
    <hyperlink ref="A1182" location="목차!G139" display="목록으로"/>
    <hyperlink ref="A3" location="목차!G139" display="목록으로"/>
    <hyperlink ref="A118" location="목차!G104" display="목록으로"/>
    <hyperlink ref="A379" location="목차!G117" display="목록으로"/>
    <hyperlink ref="A471" location="목차!G164" display="목록으로"/>
    <hyperlink ref="A2" location="목차!G139" display="목록으로"/>
    <hyperlink ref="A473" location="목차!G127" display="목록으로"/>
    <hyperlink ref="IV1181" location="목차!G104" display="목록으로"/>
    <hyperlink ref="A827" location="목차!G174" display="목록으로"/>
    <hyperlink ref="A484" location="목차!G164" display="목록으로"/>
    <hyperlink ref="A300" location="목차!G152" display="목록으로"/>
    <hyperlink ref="A302" location="목차!G117" display="목록으로"/>
    <hyperlink ref="A486" location="목차!G127" display="목록으로"/>
    <hyperlink ref="A814" location="목차!G174" display="목록으로"/>
    <hyperlink ref="A1111" location="목차!G139" display="목록으로"/>
    <hyperlink ref="A112" location="목차!G104" display="목록으로"/>
    <hyperlink ref="A111" location="목차!G174" display="목록으로"/>
    <hyperlink ref="A389" location="목차!G104" display="목록으로"/>
  </hyperlinks>
  <pageMargins left="0.11811023622047245" right="0.11811023622047245" top="0.35433070866141736" bottom="0.15748031496062992" header="0" footer="0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ⅩⅡ 보건사회보장</vt:lpstr>
      <vt:lpstr>'ⅩⅡ 보건사회보장'!Print_Area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추지영</dc:creator>
  <cp:lastModifiedBy>추지영</cp:lastModifiedBy>
  <dcterms:created xsi:type="dcterms:W3CDTF">2018-05-17T10:23:22Z</dcterms:created>
  <dcterms:modified xsi:type="dcterms:W3CDTF">2018-05-17T10:23:32Z</dcterms:modified>
</cp:coreProperties>
</file>